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stler Diaz\Desktop\2019 Información www asotacgua com\Numeral 8\"/>
    </mc:Choice>
  </mc:AlternateContent>
  <bookViews>
    <workbookView xWindow="0" yWindow="0" windowWidth="20490" windowHeight="7680" tabRatio="790" activeTab="11"/>
  </bookViews>
  <sheets>
    <sheet name="ENERO" sheetId="15" r:id="rId1"/>
    <sheet name="FEBRERO" sheetId="16" r:id="rId2"/>
    <sheet name="MARZO" sheetId="17" r:id="rId3"/>
    <sheet name="ABRIL" sheetId="18" r:id="rId4"/>
    <sheet name="MAYO" sheetId="19" r:id="rId5"/>
    <sheet name="JUNIO" sheetId="20" r:id="rId6"/>
    <sheet name="JULIO" sheetId="21" r:id="rId7"/>
    <sheet name="AGOSTO" sheetId="23" r:id="rId8"/>
    <sheet name="SEPTIEMBRE " sheetId="24" r:id="rId9"/>
    <sheet name="OCTUBRE" sheetId="25" r:id="rId10"/>
    <sheet name="NOVIEMBRE" sheetId="26" r:id="rId11"/>
    <sheet name="DICIEMBRE" sheetId="28" r:id="rId12"/>
  </sheets>
  <definedNames>
    <definedName name="_xlnm.Print_Titles" localSheetId="3">ABRIL!$6:$7</definedName>
    <definedName name="_xlnm.Print_Titles" localSheetId="7">AGOSTO!$6:$7</definedName>
    <definedName name="_xlnm.Print_Titles" localSheetId="11">DICIEMBRE!$6:$7</definedName>
    <definedName name="_xlnm.Print_Titles" localSheetId="0">ENERO!$6:$7</definedName>
    <definedName name="_xlnm.Print_Titles" localSheetId="1">FEBRERO!$6:$7</definedName>
    <definedName name="_xlnm.Print_Titles" localSheetId="6">JULIO!$6:$7</definedName>
    <definedName name="_xlnm.Print_Titles" localSheetId="5">JUNIO!$6:$7</definedName>
    <definedName name="_xlnm.Print_Titles" localSheetId="2">MARZO!$6:$7</definedName>
    <definedName name="_xlnm.Print_Titles" localSheetId="4">MAYO!$6:$7</definedName>
    <definedName name="_xlnm.Print_Titles" localSheetId="10">NOVIEMBRE!$6:$7</definedName>
    <definedName name="_xlnm.Print_Titles" localSheetId="9">OCTUBRE!$6:$7</definedName>
    <definedName name="_xlnm.Print_Titles" localSheetId="8">'SEPTIEMBRE 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5" i="28" l="1"/>
  <c r="C157" i="28" s="1"/>
  <c r="C145" i="28"/>
  <c r="M137" i="28"/>
  <c r="C147" i="28" s="1"/>
  <c r="K137" i="28"/>
  <c r="J137" i="28"/>
  <c r="I137" i="28"/>
  <c r="H137" i="28"/>
  <c r="G137" i="28"/>
  <c r="E137" i="28"/>
  <c r="D137" i="28"/>
  <c r="D138" i="28" s="1"/>
  <c r="C137" i="28"/>
  <c r="L136" i="28"/>
  <c r="N136" i="28" s="1"/>
  <c r="N135" i="28"/>
  <c r="L135" i="28"/>
  <c r="L134" i="28"/>
  <c r="N134" i="28" s="1"/>
  <c r="N133" i="28"/>
  <c r="L133" i="28"/>
  <c r="L132" i="28"/>
  <c r="N132" i="28" s="1"/>
  <c r="N128" i="28"/>
  <c r="L128" i="28"/>
  <c r="L127" i="28"/>
  <c r="N127" i="28" s="1"/>
  <c r="N126" i="28"/>
  <c r="L126" i="28"/>
  <c r="L125" i="28"/>
  <c r="N125" i="28" s="1"/>
  <c r="N124" i="28"/>
  <c r="L124" i="28"/>
  <c r="L123" i="28"/>
  <c r="N123" i="28" s="1"/>
  <c r="N122" i="28"/>
  <c r="L122" i="28"/>
  <c r="L121" i="28"/>
  <c r="N121" i="28" s="1"/>
  <c r="N117" i="28"/>
  <c r="L117" i="28"/>
  <c r="L116" i="28"/>
  <c r="N116" i="28" s="1"/>
  <c r="N115" i="28"/>
  <c r="L115" i="28"/>
  <c r="L114" i="28"/>
  <c r="N114" i="28" s="1"/>
  <c r="N113" i="28"/>
  <c r="L113" i="28"/>
  <c r="L112" i="28"/>
  <c r="N112" i="28" s="1"/>
  <c r="N111" i="28"/>
  <c r="L111" i="28"/>
  <c r="L110" i="28"/>
  <c r="N110" i="28" s="1"/>
  <c r="N109" i="28"/>
  <c r="L109" i="28"/>
  <c r="L108" i="28"/>
  <c r="N108" i="28" s="1"/>
  <c r="N107" i="28"/>
  <c r="L107" i="28"/>
  <c r="L106" i="28"/>
  <c r="N106" i="28" s="1"/>
  <c r="N105" i="28"/>
  <c r="L105" i="28"/>
  <c r="L104" i="28"/>
  <c r="N104" i="28" s="1"/>
  <c r="N103" i="28"/>
  <c r="L103" i="28"/>
  <c r="L102" i="28"/>
  <c r="N102" i="28" s="1"/>
  <c r="N101" i="28"/>
  <c r="L101" i="28"/>
  <c r="L100" i="28"/>
  <c r="N100" i="28" s="1"/>
  <c r="N99" i="28"/>
  <c r="L99" i="28"/>
  <c r="L98" i="28"/>
  <c r="N98" i="28" s="1"/>
  <c r="N97" i="28"/>
  <c r="L97" i="28"/>
  <c r="L96" i="28"/>
  <c r="N96" i="28" s="1"/>
  <c r="N95" i="28"/>
  <c r="L95" i="28"/>
  <c r="L94" i="28"/>
  <c r="N94" i="28" s="1"/>
  <c r="N93" i="28"/>
  <c r="L93" i="28"/>
  <c r="L92" i="28"/>
  <c r="N92" i="28" s="1"/>
  <c r="N91" i="28"/>
  <c r="L91" i="28"/>
  <c r="L90" i="28"/>
  <c r="N90" i="28" s="1"/>
  <c r="N89" i="28"/>
  <c r="L89" i="28"/>
  <c r="L88" i="28"/>
  <c r="N88" i="28" s="1"/>
  <c r="N87" i="28"/>
  <c r="L87" i="28"/>
  <c r="F87" i="28"/>
  <c r="L86" i="28"/>
  <c r="N86" i="28" s="1"/>
  <c r="N85" i="28"/>
  <c r="L85" i="28"/>
  <c r="L84" i="28"/>
  <c r="N84" i="28" s="1"/>
  <c r="N83" i="28"/>
  <c r="L83" i="28"/>
  <c r="L82" i="28"/>
  <c r="N82" i="28" s="1"/>
  <c r="N81" i="28"/>
  <c r="L81" i="28"/>
  <c r="L77" i="28"/>
  <c r="N77" i="28" s="1"/>
  <c r="N76" i="28"/>
  <c r="L76" i="28"/>
  <c r="L75" i="28"/>
  <c r="N75" i="28" s="1"/>
  <c r="N74" i="28"/>
  <c r="L74" i="28"/>
  <c r="L73" i="28"/>
  <c r="N73" i="28" s="1"/>
  <c r="N72" i="28"/>
  <c r="L72" i="28"/>
  <c r="L71" i="28"/>
  <c r="N71" i="28" s="1"/>
  <c r="N70" i="28"/>
  <c r="L70" i="28"/>
  <c r="L69" i="28"/>
  <c r="N69" i="28" s="1"/>
  <c r="N68" i="28"/>
  <c r="L68" i="28"/>
  <c r="L67" i="28"/>
  <c r="N67" i="28" s="1"/>
  <c r="N66" i="28"/>
  <c r="L66" i="28"/>
  <c r="L65" i="28"/>
  <c r="N65" i="28" s="1"/>
  <c r="N64" i="28"/>
  <c r="L64" i="28"/>
  <c r="L63" i="28"/>
  <c r="N63" i="28" s="1"/>
  <c r="N62" i="28"/>
  <c r="L62" i="28"/>
  <c r="L61" i="28"/>
  <c r="N61" i="28" s="1"/>
  <c r="N60" i="28"/>
  <c r="L60" i="28"/>
  <c r="L59" i="28"/>
  <c r="N59" i="28" s="1"/>
  <c r="N58" i="28"/>
  <c r="L58" i="28"/>
  <c r="L57" i="28"/>
  <c r="N57" i="28" s="1"/>
  <c r="N56" i="28"/>
  <c r="L56" i="28"/>
  <c r="L55" i="28"/>
  <c r="N55" i="28" s="1"/>
  <c r="N54" i="28"/>
  <c r="L54" i="28"/>
  <c r="L53" i="28"/>
  <c r="N53" i="28" s="1"/>
  <c r="N52" i="28"/>
  <c r="L52" i="28"/>
  <c r="L51" i="28"/>
  <c r="N51" i="28" s="1"/>
  <c r="N50" i="28"/>
  <c r="L50" i="28"/>
  <c r="L49" i="28"/>
  <c r="N49" i="28" s="1"/>
  <c r="N48" i="28"/>
  <c r="L48" i="28"/>
  <c r="L47" i="28"/>
  <c r="L137" i="28" s="1"/>
  <c r="F47" i="28"/>
  <c r="F137" i="28" s="1"/>
  <c r="L46" i="28"/>
  <c r="N46" i="28" s="1"/>
  <c r="N45" i="28"/>
  <c r="L45" i="28"/>
  <c r="L44" i="28"/>
  <c r="N44" i="28" s="1"/>
  <c r="N43" i="28"/>
  <c r="L43" i="28"/>
  <c r="L42" i="28"/>
  <c r="N42" i="28" s="1"/>
  <c r="N38" i="28"/>
  <c r="L38" i="28"/>
  <c r="L37" i="28"/>
  <c r="N37" i="28" s="1"/>
  <c r="N36" i="28"/>
  <c r="L36" i="28"/>
  <c r="L35" i="28"/>
  <c r="N35" i="28" s="1"/>
  <c r="N34" i="28"/>
  <c r="L34" i="28"/>
  <c r="L33" i="28"/>
  <c r="N33" i="28" s="1"/>
  <c r="N32" i="28"/>
  <c r="L32" i="28"/>
  <c r="L31" i="28"/>
  <c r="N31" i="28" s="1"/>
  <c r="N30" i="28"/>
  <c r="L30" i="28"/>
  <c r="L29" i="28"/>
  <c r="N29" i="28" s="1"/>
  <c r="N28" i="28"/>
  <c r="L28" i="28"/>
  <c r="L27" i="28"/>
  <c r="N27" i="28" s="1"/>
  <c r="M22" i="28"/>
  <c r="C146" i="28" s="1"/>
  <c r="C148" i="28" s="1"/>
  <c r="C160" i="28" s="1"/>
  <c r="K22" i="28"/>
  <c r="J22" i="28"/>
  <c r="I22" i="28"/>
  <c r="H22" i="28"/>
  <c r="G22" i="28"/>
  <c r="F22" i="28"/>
  <c r="E22" i="28"/>
  <c r="D22" i="28"/>
  <c r="N21" i="28"/>
  <c r="L21" i="28"/>
  <c r="L20" i="28"/>
  <c r="N20" i="28" s="1"/>
  <c r="N19" i="28"/>
  <c r="L19" i="28"/>
  <c r="L18" i="28"/>
  <c r="N18" i="28" s="1"/>
  <c r="N17" i="28"/>
  <c r="L17" i="28"/>
  <c r="L16" i="28"/>
  <c r="N16" i="28" s="1"/>
  <c r="N15" i="28"/>
  <c r="L15" i="28"/>
  <c r="L14" i="28"/>
  <c r="N14" i="28" s="1"/>
  <c r="N13" i="28"/>
  <c r="L13" i="28"/>
  <c r="L12" i="28"/>
  <c r="N12" i="28" s="1"/>
  <c r="N11" i="28"/>
  <c r="L11" i="28"/>
  <c r="C10" i="28"/>
  <c r="L10" i="28" s="1"/>
  <c r="C157" i="26"/>
  <c r="C155" i="26"/>
  <c r="C145" i="26"/>
  <c r="K137" i="26"/>
  <c r="C147" i="26" s="1"/>
  <c r="I137" i="26"/>
  <c r="H137" i="26"/>
  <c r="G137" i="26"/>
  <c r="E137" i="26"/>
  <c r="D137" i="26"/>
  <c r="C137" i="26"/>
  <c r="J136" i="26"/>
  <c r="L136" i="26" s="1"/>
  <c r="L135" i="26"/>
  <c r="J135" i="26"/>
  <c r="J134" i="26"/>
  <c r="L134" i="26" s="1"/>
  <c r="L133" i="26"/>
  <c r="J133" i="26"/>
  <c r="J132" i="26"/>
  <c r="L132" i="26" s="1"/>
  <c r="L128" i="26"/>
  <c r="J128" i="26"/>
  <c r="J127" i="26"/>
  <c r="L127" i="26" s="1"/>
  <c r="L126" i="26"/>
  <c r="J126" i="26"/>
  <c r="J125" i="26"/>
  <c r="L125" i="26" s="1"/>
  <c r="L124" i="26"/>
  <c r="J124" i="26"/>
  <c r="J123" i="26"/>
  <c r="L123" i="26" s="1"/>
  <c r="L122" i="26"/>
  <c r="J122" i="26"/>
  <c r="J121" i="26"/>
  <c r="L121" i="26" s="1"/>
  <c r="L117" i="26"/>
  <c r="J117" i="26"/>
  <c r="J116" i="26"/>
  <c r="L116" i="26" s="1"/>
  <c r="L115" i="26"/>
  <c r="J115" i="26"/>
  <c r="J114" i="26"/>
  <c r="L114" i="26" s="1"/>
  <c r="L113" i="26"/>
  <c r="J113" i="26"/>
  <c r="J112" i="26"/>
  <c r="L112" i="26" s="1"/>
  <c r="L111" i="26"/>
  <c r="J111" i="26"/>
  <c r="J110" i="26"/>
  <c r="L110" i="26" s="1"/>
  <c r="L109" i="26"/>
  <c r="J109" i="26"/>
  <c r="J108" i="26"/>
  <c r="L108" i="26" s="1"/>
  <c r="L107" i="26"/>
  <c r="J107" i="26"/>
  <c r="J106" i="26"/>
  <c r="L106" i="26" s="1"/>
  <c r="L105" i="26"/>
  <c r="J105" i="26"/>
  <c r="J104" i="26"/>
  <c r="L104" i="26" s="1"/>
  <c r="L103" i="26"/>
  <c r="J103" i="26"/>
  <c r="J102" i="26"/>
  <c r="L102" i="26" s="1"/>
  <c r="L101" i="26"/>
  <c r="J101" i="26"/>
  <c r="J100" i="26"/>
  <c r="L100" i="26" s="1"/>
  <c r="L99" i="26"/>
  <c r="J99" i="26"/>
  <c r="J98" i="26"/>
  <c r="L98" i="26" s="1"/>
  <c r="L97" i="26"/>
  <c r="J97" i="26"/>
  <c r="J96" i="26"/>
  <c r="L96" i="26" s="1"/>
  <c r="L95" i="26"/>
  <c r="J95" i="26"/>
  <c r="J94" i="26"/>
  <c r="L94" i="26" s="1"/>
  <c r="L93" i="26"/>
  <c r="J93" i="26"/>
  <c r="J92" i="26"/>
  <c r="L92" i="26" s="1"/>
  <c r="L91" i="26"/>
  <c r="J91" i="26"/>
  <c r="J90" i="26"/>
  <c r="L90" i="26" s="1"/>
  <c r="L89" i="26"/>
  <c r="J89" i="26"/>
  <c r="J88" i="26"/>
  <c r="L88" i="26" s="1"/>
  <c r="L87" i="26"/>
  <c r="J87" i="26"/>
  <c r="F87" i="26"/>
  <c r="J86" i="26"/>
  <c r="L86" i="26" s="1"/>
  <c r="L85" i="26"/>
  <c r="J85" i="26"/>
  <c r="J84" i="26"/>
  <c r="L84" i="26" s="1"/>
  <c r="L83" i="26"/>
  <c r="J83" i="26"/>
  <c r="J82" i="26"/>
  <c r="L82" i="26" s="1"/>
  <c r="L81" i="26"/>
  <c r="J81" i="26"/>
  <c r="J77" i="26"/>
  <c r="L77" i="26" s="1"/>
  <c r="L76" i="26"/>
  <c r="J76" i="26"/>
  <c r="J75" i="26"/>
  <c r="L75" i="26" s="1"/>
  <c r="L74" i="26"/>
  <c r="J74" i="26"/>
  <c r="J73" i="26"/>
  <c r="L73" i="26" s="1"/>
  <c r="L72" i="26"/>
  <c r="J72" i="26"/>
  <c r="J71" i="26"/>
  <c r="L71" i="26" s="1"/>
  <c r="L70" i="26"/>
  <c r="J70" i="26"/>
  <c r="J69" i="26"/>
  <c r="L69" i="26" s="1"/>
  <c r="L68" i="26"/>
  <c r="J68" i="26"/>
  <c r="J67" i="26"/>
  <c r="L67" i="26" s="1"/>
  <c r="L66" i="26"/>
  <c r="J66" i="26"/>
  <c r="J65" i="26"/>
  <c r="L65" i="26" s="1"/>
  <c r="L64" i="26"/>
  <c r="J64" i="26"/>
  <c r="J63" i="26"/>
  <c r="L63" i="26" s="1"/>
  <c r="L62" i="26"/>
  <c r="J62" i="26"/>
  <c r="J61" i="26"/>
  <c r="L61" i="26" s="1"/>
  <c r="L60" i="26"/>
  <c r="J60" i="26"/>
  <c r="J59" i="26"/>
  <c r="L59" i="26" s="1"/>
  <c r="L58" i="26"/>
  <c r="J58" i="26"/>
  <c r="J57" i="26"/>
  <c r="L57" i="26" s="1"/>
  <c r="L56" i="26"/>
  <c r="J56" i="26"/>
  <c r="J55" i="26"/>
  <c r="L55" i="26" s="1"/>
  <c r="L54" i="26"/>
  <c r="J54" i="26"/>
  <c r="J53" i="26"/>
  <c r="L53" i="26" s="1"/>
  <c r="L52" i="26"/>
  <c r="J52" i="26"/>
  <c r="J51" i="26"/>
  <c r="L51" i="26" s="1"/>
  <c r="J50" i="26"/>
  <c r="L50" i="26" s="1"/>
  <c r="J49" i="26"/>
  <c r="L49" i="26" s="1"/>
  <c r="J48" i="26"/>
  <c r="L48" i="26" s="1"/>
  <c r="J47" i="26"/>
  <c r="L47" i="26" s="1"/>
  <c r="F47" i="26"/>
  <c r="F137" i="26" s="1"/>
  <c r="L46" i="26"/>
  <c r="J46" i="26"/>
  <c r="L45" i="26"/>
  <c r="J45" i="26"/>
  <c r="L44" i="26"/>
  <c r="J44" i="26"/>
  <c r="L43" i="26"/>
  <c r="J43" i="26"/>
  <c r="L42" i="26"/>
  <c r="J42" i="26"/>
  <c r="L38" i="26"/>
  <c r="J38" i="26"/>
  <c r="L37" i="26"/>
  <c r="J37" i="26"/>
  <c r="L36" i="26"/>
  <c r="J36" i="26"/>
  <c r="L35" i="26"/>
  <c r="J35" i="26"/>
  <c r="L34" i="26"/>
  <c r="J34" i="26"/>
  <c r="L33" i="26"/>
  <c r="J33" i="26"/>
  <c r="J32" i="26"/>
  <c r="L32" i="26" s="1"/>
  <c r="L31" i="26"/>
  <c r="J31" i="26"/>
  <c r="J30" i="26"/>
  <c r="L30" i="26" s="1"/>
  <c r="L29" i="26"/>
  <c r="J29" i="26"/>
  <c r="J28" i="26"/>
  <c r="L28" i="26" s="1"/>
  <c r="L27" i="26"/>
  <c r="J27" i="26"/>
  <c r="J137" i="26" s="1"/>
  <c r="K22" i="26"/>
  <c r="C146" i="26" s="1"/>
  <c r="I22" i="26"/>
  <c r="H22" i="26"/>
  <c r="G22" i="26"/>
  <c r="F22" i="26"/>
  <c r="E22" i="26"/>
  <c r="D22" i="26"/>
  <c r="D138" i="26" s="1"/>
  <c r="L21" i="26"/>
  <c r="J21" i="26"/>
  <c r="J20" i="26"/>
  <c r="L20" i="26" s="1"/>
  <c r="L19" i="26"/>
  <c r="J19" i="26"/>
  <c r="J18" i="26"/>
  <c r="L18" i="26" s="1"/>
  <c r="L17" i="26"/>
  <c r="J17" i="26"/>
  <c r="J16" i="26"/>
  <c r="L16" i="26" s="1"/>
  <c r="L15" i="26"/>
  <c r="J15" i="26"/>
  <c r="J14" i="26"/>
  <c r="L14" i="26" s="1"/>
  <c r="J13" i="26"/>
  <c r="L13" i="26" s="1"/>
  <c r="J12" i="26"/>
  <c r="L12" i="26" s="1"/>
  <c r="J11" i="26"/>
  <c r="L11" i="26" s="1"/>
  <c r="C10" i="26"/>
  <c r="J10" i="26" s="1"/>
  <c r="L22" i="28" l="1"/>
  <c r="N10" i="28"/>
  <c r="N22" i="28" s="1"/>
  <c r="N137" i="28"/>
  <c r="C22" i="28"/>
  <c r="C138" i="28" s="1"/>
  <c r="N47" i="28"/>
  <c r="C148" i="26"/>
  <c r="C160" i="26" s="1"/>
  <c r="C161" i="26" s="1"/>
  <c r="L10" i="26"/>
  <c r="L22" i="26" s="1"/>
  <c r="J22" i="26"/>
  <c r="L137" i="26"/>
  <c r="C22" i="26"/>
  <c r="C138" i="26" s="1"/>
  <c r="M138" i="26" l="1"/>
  <c r="M135" i="26"/>
  <c r="M134" i="26"/>
  <c r="M133" i="26"/>
  <c r="M132" i="26"/>
  <c r="M128" i="26"/>
  <c r="M127" i="26"/>
  <c r="M126" i="26"/>
  <c r="M125" i="26"/>
  <c r="M124" i="26"/>
  <c r="M123" i="26"/>
  <c r="M122" i="26"/>
  <c r="M121" i="26"/>
  <c r="M117" i="26"/>
  <c r="M116" i="26"/>
  <c r="M115" i="26"/>
  <c r="M114" i="26"/>
  <c r="M113" i="26"/>
  <c r="M112" i="26"/>
  <c r="M111" i="26"/>
  <c r="M110" i="26"/>
  <c r="M109" i="26"/>
  <c r="M108" i="26"/>
  <c r="M107" i="26"/>
  <c r="M106" i="26"/>
  <c r="M105" i="26"/>
  <c r="M104" i="26"/>
  <c r="M103" i="26"/>
  <c r="M102" i="26"/>
  <c r="M101" i="26"/>
  <c r="M100" i="26"/>
  <c r="M99" i="26"/>
  <c r="M98" i="26"/>
  <c r="M97" i="26"/>
  <c r="M96" i="26"/>
  <c r="M95" i="26"/>
  <c r="M94" i="26"/>
  <c r="M93" i="26"/>
  <c r="M92" i="26"/>
  <c r="M91" i="26"/>
  <c r="M90" i="26"/>
  <c r="M89" i="26"/>
  <c r="M88" i="26"/>
  <c r="M87" i="26"/>
  <c r="M86" i="26"/>
  <c r="M85" i="26"/>
  <c r="M84" i="26"/>
  <c r="M83" i="26"/>
  <c r="M82" i="26"/>
  <c r="M81" i="26"/>
  <c r="M76" i="26"/>
  <c r="M75" i="26"/>
  <c r="M74" i="26"/>
  <c r="M73" i="26"/>
  <c r="M72" i="26"/>
  <c r="M71" i="26"/>
  <c r="M70" i="26"/>
  <c r="M69" i="26"/>
  <c r="M68" i="26"/>
  <c r="M67" i="26"/>
  <c r="M66" i="26"/>
  <c r="M65" i="26"/>
  <c r="M64" i="26"/>
  <c r="M63" i="26"/>
  <c r="M62" i="26"/>
  <c r="M61" i="26"/>
  <c r="M60" i="26"/>
  <c r="M59" i="26"/>
  <c r="M58" i="26"/>
  <c r="M57" i="26"/>
  <c r="M56" i="26"/>
  <c r="M55" i="26"/>
  <c r="M54" i="26"/>
  <c r="M53" i="26"/>
  <c r="M52" i="26"/>
  <c r="M51" i="26"/>
  <c r="M50" i="26"/>
  <c r="M49" i="26"/>
  <c r="M48" i="26"/>
  <c r="M47" i="26"/>
  <c r="M46" i="26"/>
  <c r="M45" i="26"/>
  <c r="M44" i="26"/>
  <c r="M43" i="26"/>
  <c r="M42" i="26"/>
  <c r="M38" i="26"/>
  <c r="M37" i="26"/>
  <c r="M36" i="26"/>
  <c r="M35" i="26"/>
  <c r="M34" i="26"/>
  <c r="M33" i="26"/>
  <c r="M32" i="26"/>
  <c r="M31" i="26"/>
  <c r="M30" i="26"/>
  <c r="M29" i="26"/>
  <c r="M28" i="26"/>
  <c r="M27" i="26"/>
  <c r="M21" i="26"/>
  <c r="M20" i="26"/>
  <c r="M19" i="26"/>
  <c r="M18" i="26"/>
  <c r="M17" i="26"/>
  <c r="M16" i="26"/>
  <c r="M15" i="26"/>
  <c r="M14" i="26"/>
  <c r="M12" i="26"/>
  <c r="M11" i="26"/>
  <c r="M10" i="26"/>
  <c r="M136" i="26" l="1"/>
  <c r="K137" i="25"/>
  <c r="M136" i="25" s="1"/>
  <c r="I137" i="25"/>
  <c r="H137" i="25"/>
  <c r="G137" i="25"/>
  <c r="E137" i="25"/>
  <c r="D137" i="25"/>
  <c r="C137" i="25"/>
  <c r="L136" i="25"/>
  <c r="J136" i="25"/>
  <c r="M135" i="25"/>
  <c r="J135" i="25"/>
  <c r="L135" i="25" s="1"/>
  <c r="M134" i="25"/>
  <c r="L134" i="25"/>
  <c r="J134" i="25"/>
  <c r="M133" i="25"/>
  <c r="J133" i="25"/>
  <c r="L133" i="25" s="1"/>
  <c r="L132" i="25"/>
  <c r="J132" i="25"/>
  <c r="M128" i="25"/>
  <c r="J128" i="25"/>
  <c r="L128" i="25" s="1"/>
  <c r="M127" i="25"/>
  <c r="L127" i="25"/>
  <c r="J127" i="25"/>
  <c r="M126" i="25"/>
  <c r="J126" i="25"/>
  <c r="L126" i="25" s="1"/>
  <c r="L125" i="25"/>
  <c r="J125" i="25"/>
  <c r="M124" i="25"/>
  <c r="J124" i="25"/>
  <c r="L124" i="25" s="1"/>
  <c r="M123" i="25"/>
  <c r="L123" i="25"/>
  <c r="J123" i="25"/>
  <c r="M122" i="25"/>
  <c r="J122" i="25"/>
  <c r="L122" i="25" s="1"/>
  <c r="L121" i="25"/>
  <c r="J121" i="25"/>
  <c r="M117" i="25"/>
  <c r="J117" i="25"/>
  <c r="L117" i="25" s="1"/>
  <c r="M116" i="25"/>
  <c r="L116" i="25"/>
  <c r="J116" i="25"/>
  <c r="M115" i="25"/>
  <c r="J115" i="25"/>
  <c r="L115" i="25" s="1"/>
  <c r="L114" i="25"/>
  <c r="J114" i="25"/>
  <c r="M113" i="25"/>
  <c r="J113" i="25"/>
  <c r="L113" i="25" s="1"/>
  <c r="M112" i="25"/>
  <c r="L112" i="25"/>
  <c r="J112" i="25"/>
  <c r="M111" i="25"/>
  <c r="J111" i="25"/>
  <c r="L111" i="25" s="1"/>
  <c r="L110" i="25"/>
  <c r="J110" i="25"/>
  <c r="M109" i="25"/>
  <c r="J109" i="25"/>
  <c r="L109" i="25" s="1"/>
  <c r="M108" i="25"/>
  <c r="L108" i="25"/>
  <c r="J108" i="25"/>
  <c r="M107" i="25"/>
  <c r="J107" i="25"/>
  <c r="L107" i="25" s="1"/>
  <c r="L106" i="25"/>
  <c r="J106" i="25"/>
  <c r="M105" i="25"/>
  <c r="J105" i="25"/>
  <c r="L105" i="25" s="1"/>
  <c r="M104" i="25"/>
  <c r="L104" i="25"/>
  <c r="J104" i="25"/>
  <c r="M103" i="25"/>
  <c r="J103" i="25"/>
  <c r="L103" i="25" s="1"/>
  <c r="L102" i="25"/>
  <c r="J102" i="25"/>
  <c r="M101" i="25"/>
  <c r="J101" i="25"/>
  <c r="L101" i="25" s="1"/>
  <c r="M100" i="25"/>
  <c r="L100" i="25"/>
  <c r="J100" i="25"/>
  <c r="M99" i="25"/>
  <c r="J99" i="25"/>
  <c r="L99" i="25" s="1"/>
  <c r="M98" i="25"/>
  <c r="L98" i="25"/>
  <c r="J98" i="25"/>
  <c r="M97" i="25"/>
  <c r="J97" i="25"/>
  <c r="L97" i="25" s="1"/>
  <c r="M96" i="25"/>
  <c r="L96" i="25"/>
  <c r="J96" i="25"/>
  <c r="M95" i="25"/>
  <c r="J95" i="25"/>
  <c r="L95" i="25" s="1"/>
  <c r="M94" i="25"/>
  <c r="L94" i="25"/>
  <c r="J94" i="25"/>
  <c r="M93" i="25"/>
  <c r="J93" i="25"/>
  <c r="L93" i="25" s="1"/>
  <c r="M92" i="25"/>
  <c r="L92" i="25"/>
  <c r="J92" i="25"/>
  <c r="M91" i="25"/>
  <c r="J91" i="25"/>
  <c r="L91" i="25" s="1"/>
  <c r="M90" i="25"/>
  <c r="L90" i="25"/>
  <c r="J90" i="25"/>
  <c r="M89" i="25"/>
  <c r="J89" i="25"/>
  <c r="L89" i="25" s="1"/>
  <c r="M88" i="25"/>
  <c r="L88" i="25"/>
  <c r="J88" i="25"/>
  <c r="M87" i="25"/>
  <c r="J87" i="25"/>
  <c r="L87" i="25" s="1"/>
  <c r="F87" i="25"/>
  <c r="M86" i="25"/>
  <c r="J86" i="25"/>
  <c r="L86" i="25" s="1"/>
  <c r="M85" i="25"/>
  <c r="L85" i="25"/>
  <c r="J85" i="25"/>
  <c r="M84" i="25"/>
  <c r="J84" i="25"/>
  <c r="L84" i="25" s="1"/>
  <c r="M83" i="25"/>
  <c r="L83" i="25"/>
  <c r="J83" i="25"/>
  <c r="M82" i="25"/>
  <c r="J82" i="25"/>
  <c r="L82" i="25" s="1"/>
  <c r="M81" i="25"/>
  <c r="L81" i="25"/>
  <c r="J81" i="25"/>
  <c r="L77" i="25"/>
  <c r="J77" i="25"/>
  <c r="M76" i="25"/>
  <c r="J76" i="25"/>
  <c r="L76" i="25" s="1"/>
  <c r="M75" i="25"/>
  <c r="L75" i="25"/>
  <c r="J75" i="25"/>
  <c r="M74" i="25"/>
  <c r="J74" i="25"/>
  <c r="L74" i="25" s="1"/>
  <c r="M73" i="25"/>
  <c r="L73" i="25"/>
  <c r="J73" i="25"/>
  <c r="M72" i="25"/>
  <c r="J72" i="25"/>
  <c r="L72" i="25" s="1"/>
  <c r="M71" i="25"/>
  <c r="L71" i="25"/>
  <c r="J71" i="25"/>
  <c r="M70" i="25"/>
  <c r="J70" i="25"/>
  <c r="L70" i="25" s="1"/>
  <c r="M69" i="25"/>
  <c r="L69" i="25"/>
  <c r="J69" i="25"/>
  <c r="M68" i="25"/>
  <c r="J68" i="25"/>
  <c r="L68" i="25" s="1"/>
  <c r="M67" i="25"/>
  <c r="L67" i="25"/>
  <c r="J67" i="25"/>
  <c r="M66" i="25"/>
  <c r="J66" i="25"/>
  <c r="L66" i="25" s="1"/>
  <c r="M65" i="25"/>
  <c r="L65" i="25"/>
  <c r="J65" i="25"/>
  <c r="M64" i="25"/>
  <c r="J64" i="25"/>
  <c r="L64" i="25" s="1"/>
  <c r="M63" i="25"/>
  <c r="L63" i="25"/>
  <c r="J63" i="25"/>
  <c r="M62" i="25"/>
  <c r="J62" i="25"/>
  <c r="L62" i="25" s="1"/>
  <c r="M61" i="25"/>
  <c r="L61" i="25"/>
  <c r="J61" i="25"/>
  <c r="M60" i="25"/>
  <c r="J60" i="25"/>
  <c r="L60" i="25" s="1"/>
  <c r="M59" i="25"/>
  <c r="L59" i="25"/>
  <c r="J59" i="25"/>
  <c r="M58" i="25"/>
  <c r="J58" i="25"/>
  <c r="L58" i="25" s="1"/>
  <c r="M57" i="25"/>
  <c r="L57" i="25"/>
  <c r="J57" i="25"/>
  <c r="M56" i="25"/>
  <c r="J56" i="25"/>
  <c r="L56" i="25" s="1"/>
  <c r="M55" i="25"/>
  <c r="L55" i="25"/>
  <c r="J55" i="25"/>
  <c r="M54" i="25"/>
  <c r="J54" i="25"/>
  <c r="L54" i="25" s="1"/>
  <c r="M53" i="25"/>
  <c r="L53" i="25"/>
  <c r="J53" i="25"/>
  <c r="M52" i="25"/>
  <c r="J52" i="25"/>
  <c r="L52" i="25" s="1"/>
  <c r="M51" i="25"/>
  <c r="L51" i="25"/>
  <c r="J51" i="25"/>
  <c r="M50" i="25"/>
  <c r="J50" i="25"/>
  <c r="L50" i="25" s="1"/>
  <c r="M49" i="25"/>
  <c r="L49" i="25"/>
  <c r="J49" i="25"/>
  <c r="M48" i="25"/>
  <c r="J48" i="25"/>
  <c r="L48" i="25" s="1"/>
  <c r="M47" i="25"/>
  <c r="F47" i="25"/>
  <c r="J47" i="25" s="1"/>
  <c r="L47" i="25" s="1"/>
  <c r="M46" i="25"/>
  <c r="L46" i="25"/>
  <c r="J46" i="25"/>
  <c r="M45" i="25"/>
  <c r="J45" i="25"/>
  <c r="L45" i="25" s="1"/>
  <c r="M44" i="25"/>
  <c r="L44" i="25"/>
  <c r="J44" i="25"/>
  <c r="M43" i="25"/>
  <c r="J43" i="25"/>
  <c r="L43" i="25" s="1"/>
  <c r="M42" i="25"/>
  <c r="L42" i="25"/>
  <c r="J42" i="25"/>
  <c r="M38" i="25"/>
  <c r="J38" i="25"/>
  <c r="L38" i="25" s="1"/>
  <c r="M37" i="25"/>
  <c r="L37" i="25"/>
  <c r="J37" i="25"/>
  <c r="M36" i="25"/>
  <c r="J36" i="25"/>
  <c r="L36" i="25" s="1"/>
  <c r="M35" i="25"/>
  <c r="L35" i="25"/>
  <c r="J35" i="25"/>
  <c r="M34" i="25"/>
  <c r="J34" i="25"/>
  <c r="L34" i="25" s="1"/>
  <c r="M33" i="25"/>
  <c r="L33" i="25"/>
  <c r="J33" i="25"/>
  <c r="M32" i="25"/>
  <c r="J32" i="25"/>
  <c r="L32" i="25" s="1"/>
  <c r="M31" i="25"/>
  <c r="L31" i="25"/>
  <c r="J31" i="25"/>
  <c r="M30" i="25"/>
  <c r="J30" i="25"/>
  <c r="L30" i="25" s="1"/>
  <c r="M29" i="25"/>
  <c r="L29" i="25"/>
  <c r="J29" i="25"/>
  <c r="M28" i="25"/>
  <c r="J28" i="25"/>
  <c r="L28" i="25" s="1"/>
  <c r="M27" i="25"/>
  <c r="L27" i="25"/>
  <c r="J27" i="25"/>
  <c r="K22" i="25"/>
  <c r="I22" i="25"/>
  <c r="H22" i="25"/>
  <c r="G22" i="25"/>
  <c r="F22" i="25"/>
  <c r="E22" i="25"/>
  <c r="D22" i="25"/>
  <c r="M21" i="25"/>
  <c r="J21" i="25"/>
  <c r="L21" i="25" s="1"/>
  <c r="M20" i="25"/>
  <c r="L20" i="25"/>
  <c r="J20" i="25"/>
  <c r="M19" i="25"/>
  <c r="J19" i="25"/>
  <c r="L19" i="25" s="1"/>
  <c r="M18" i="25"/>
  <c r="L18" i="25"/>
  <c r="J18" i="25"/>
  <c r="M17" i="25"/>
  <c r="J17" i="25"/>
  <c r="L17" i="25" s="1"/>
  <c r="M16" i="25"/>
  <c r="L16" i="25"/>
  <c r="J16" i="25"/>
  <c r="M15" i="25"/>
  <c r="J15" i="25"/>
  <c r="L15" i="25" s="1"/>
  <c r="M14" i="25"/>
  <c r="L14" i="25"/>
  <c r="J14" i="25"/>
  <c r="L13" i="25"/>
  <c r="J13" i="25"/>
  <c r="M12" i="25"/>
  <c r="J12" i="25"/>
  <c r="L12" i="25" s="1"/>
  <c r="M11" i="25"/>
  <c r="L11" i="25"/>
  <c r="J11" i="25"/>
  <c r="M10" i="25"/>
  <c r="J10" i="25"/>
  <c r="L10" i="25" s="1"/>
  <c r="C10" i="25"/>
  <c r="C22" i="25" s="1"/>
  <c r="C156" i="25"/>
  <c r="C145" i="25"/>
  <c r="M138" i="25"/>
  <c r="C147" i="25"/>
  <c r="C146" i="25"/>
  <c r="C148" i="25" s="1"/>
  <c r="C147" i="24"/>
  <c r="K137" i="24"/>
  <c r="M136" i="24" s="1"/>
  <c r="I137" i="24"/>
  <c r="H137" i="24"/>
  <c r="G137" i="24"/>
  <c r="E137" i="24"/>
  <c r="D137" i="24"/>
  <c r="C137" i="24"/>
  <c r="L136" i="24"/>
  <c r="J136" i="24"/>
  <c r="M135" i="24"/>
  <c r="J135" i="24"/>
  <c r="L135" i="24" s="1"/>
  <c r="M134" i="24"/>
  <c r="J134" i="24"/>
  <c r="L134" i="24" s="1"/>
  <c r="J133" i="24"/>
  <c r="L133" i="24" s="1"/>
  <c r="J132" i="24"/>
  <c r="L132" i="24" s="1"/>
  <c r="J128" i="24"/>
  <c r="L128" i="24" s="1"/>
  <c r="M127" i="24"/>
  <c r="L127" i="24"/>
  <c r="J127" i="24"/>
  <c r="M126" i="24"/>
  <c r="J126" i="24"/>
  <c r="L126" i="24" s="1"/>
  <c r="L125" i="24"/>
  <c r="J125" i="24"/>
  <c r="M124" i="24"/>
  <c r="J124" i="24"/>
  <c r="L124" i="24" s="1"/>
  <c r="M123" i="24"/>
  <c r="J123" i="24"/>
  <c r="L123" i="24" s="1"/>
  <c r="M122" i="24"/>
  <c r="J122" i="24"/>
  <c r="L122" i="24" s="1"/>
  <c r="J121" i="24"/>
  <c r="L121" i="24" s="1"/>
  <c r="M117" i="24"/>
  <c r="J117" i="24"/>
  <c r="L117" i="24" s="1"/>
  <c r="L116" i="24"/>
  <c r="J116" i="24"/>
  <c r="M115" i="24"/>
  <c r="J115" i="24"/>
  <c r="L115" i="24" s="1"/>
  <c r="L114" i="24"/>
  <c r="J114" i="24"/>
  <c r="M113" i="24"/>
  <c r="J113" i="24"/>
  <c r="L113" i="24" s="1"/>
  <c r="M112" i="24"/>
  <c r="J112" i="24"/>
  <c r="L112" i="24" s="1"/>
  <c r="J111" i="24"/>
  <c r="L111" i="24" s="1"/>
  <c r="J110" i="24"/>
  <c r="L110" i="24" s="1"/>
  <c r="J109" i="24"/>
  <c r="L109" i="24" s="1"/>
  <c r="M108" i="24"/>
  <c r="L108" i="24"/>
  <c r="J108" i="24"/>
  <c r="M107" i="24"/>
  <c r="J107" i="24"/>
  <c r="L107" i="24" s="1"/>
  <c r="L106" i="24"/>
  <c r="J106" i="24"/>
  <c r="M105" i="24"/>
  <c r="J105" i="24"/>
  <c r="L105" i="24" s="1"/>
  <c r="M104" i="24"/>
  <c r="J104" i="24"/>
  <c r="L104" i="24" s="1"/>
  <c r="M103" i="24"/>
  <c r="J103" i="24"/>
  <c r="L103" i="24" s="1"/>
  <c r="L102" i="24"/>
  <c r="J102" i="24"/>
  <c r="M101" i="24"/>
  <c r="J101" i="24"/>
  <c r="L101" i="24" s="1"/>
  <c r="M100" i="24"/>
  <c r="J100" i="24"/>
  <c r="L100" i="24" s="1"/>
  <c r="J99" i="24"/>
  <c r="L99" i="24" s="1"/>
  <c r="M98" i="24"/>
  <c r="L98" i="24"/>
  <c r="J98" i="24"/>
  <c r="M97" i="24"/>
  <c r="J97" i="24"/>
  <c r="L97" i="24" s="1"/>
  <c r="M96" i="24"/>
  <c r="J96" i="24"/>
  <c r="L96" i="24" s="1"/>
  <c r="M95" i="24"/>
  <c r="J95" i="24"/>
  <c r="L95" i="24" s="1"/>
  <c r="L94" i="24"/>
  <c r="J94" i="24"/>
  <c r="M93" i="24"/>
  <c r="J93" i="24"/>
  <c r="L93" i="24" s="1"/>
  <c r="M92" i="24"/>
  <c r="J92" i="24"/>
  <c r="L92" i="24" s="1"/>
  <c r="J91" i="24"/>
  <c r="L91" i="24" s="1"/>
  <c r="M90" i="24"/>
  <c r="L90" i="24"/>
  <c r="J90" i="24"/>
  <c r="M89" i="24"/>
  <c r="J89" i="24"/>
  <c r="L89" i="24" s="1"/>
  <c r="M88" i="24"/>
  <c r="J88" i="24"/>
  <c r="L88" i="24" s="1"/>
  <c r="M87" i="24"/>
  <c r="J87" i="24"/>
  <c r="L87" i="24" s="1"/>
  <c r="F87" i="24"/>
  <c r="M86" i="24"/>
  <c r="J86" i="24"/>
  <c r="L86" i="24" s="1"/>
  <c r="M85" i="24"/>
  <c r="J85" i="24"/>
  <c r="L85" i="24" s="1"/>
  <c r="M84" i="24"/>
  <c r="J84" i="24"/>
  <c r="L84" i="24" s="1"/>
  <c r="L83" i="24"/>
  <c r="J83" i="24"/>
  <c r="M82" i="24"/>
  <c r="J82" i="24"/>
  <c r="L82" i="24" s="1"/>
  <c r="M81" i="24"/>
  <c r="J81" i="24"/>
  <c r="L81" i="24" s="1"/>
  <c r="J77" i="24"/>
  <c r="L77" i="24" s="1"/>
  <c r="M76" i="24"/>
  <c r="J76" i="24"/>
  <c r="L76" i="24" s="1"/>
  <c r="L75" i="24"/>
  <c r="J75" i="24"/>
  <c r="M74" i="24"/>
  <c r="J74" i="24"/>
  <c r="L74" i="24" s="1"/>
  <c r="M73" i="24"/>
  <c r="J73" i="24"/>
  <c r="L73" i="24" s="1"/>
  <c r="J72" i="24"/>
  <c r="L72" i="24" s="1"/>
  <c r="M71" i="24"/>
  <c r="L71" i="24"/>
  <c r="J71" i="24"/>
  <c r="M70" i="24"/>
  <c r="J70" i="24"/>
  <c r="L70" i="24" s="1"/>
  <c r="M69" i="24"/>
  <c r="J69" i="24"/>
  <c r="L69" i="24" s="1"/>
  <c r="M68" i="24"/>
  <c r="J68" i="24"/>
  <c r="L68" i="24" s="1"/>
  <c r="M67" i="24"/>
  <c r="L67" i="24"/>
  <c r="J67" i="24"/>
  <c r="M66" i="24"/>
  <c r="J66" i="24"/>
  <c r="L66" i="24" s="1"/>
  <c r="M65" i="24"/>
  <c r="J65" i="24"/>
  <c r="L65" i="24" s="1"/>
  <c r="M64" i="24"/>
  <c r="J64" i="24"/>
  <c r="L64" i="24" s="1"/>
  <c r="M63" i="24"/>
  <c r="L63" i="24"/>
  <c r="J63" i="24"/>
  <c r="M62" i="24"/>
  <c r="J62" i="24"/>
  <c r="L62" i="24" s="1"/>
  <c r="M61" i="24"/>
  <c r="J61" i="24"/>
  <c r="L61" i="24" s="1"/>
  <c r="M60" i="24"/>
  <c r="J60" i="24"/>
  <c r="L60" i="24" s="1"/>
  <c r="M59" i="24"/>
  <c r="L59" i="24"/>
  <c r="J59" i="24"/>
  <c r="M58" i="24"/>
  <c r="J58" i="24"/>
  <c r="L58" i="24" s="1"/>
  <c r="M57" i="24"/>
  <c r="J57" i="24"/>
  <c r="L57" i="24" s="1"/>
  <c r="M56" i="24"/>
  <c r="J56" i="24"/>
  <c r="L56" i="24" s="1"/>
  <c r="M55" i="24"/>
  <c r="L55" i="24"/>
  <c r="J55" i="24"/>
  <c r="M54" i="24"/>
  <c r="J54" i="24"/>
  <c r="L54" i="24" s="1"/>
  <c r="M53" i="24"/>
  <c r="J53" i="24"/>
  <c r="L53" i="24" s="1"/>
  <c r="M52" i="24"/>
  <c r="J52" i="24"/>
  <c r="L52" i="24" s="1"/>
  <c r="M51" i="24"/>
  <c r="L51" i="24"/>
  <c r="J51" i="24"/>
  <c r="M50" i="24"/>
  <c r="J50" i="24"/>
  <c r="L50" i="24" s="1"/>
  <c r="M49" i="24"/>
  <c r="J49" i="24"/>
  <c r="L49" i="24" s="1"/>
  <c r="M48" i="24"/>
  <c r="J48" i="24"/>
  <c r="L48" i="24" s="1"/>
  <c r="M47" i="24"/>
  <c r="F47" i="24"/>
  <c r="J47" i="24" s="1"/>
  <c r="L47" i="24" s="1"/>
  <c r="M46" i="24"/>
  <c r="L46" i="24"/>
  <c r="J46" i="24"/>
  <c r="M45" i="24"/>
  <c r="J45" i="24"/>
  <c r="L45" i="24" s="1"/>
  <c r="M44" i="24"/>
  <c r="J44" i="24"/>
  <c r="L44" i="24" s="1"/>
  <c r="M43" i="24"/>
  <c r="J43" i="24"/>
  <c r="L43" i="24" s="1"/>
  <c r="M42" i="24"/>
  <c r="L42" i="24"/>
  <c r="J42" i="24"/>
  <c r="M38" i="24"/>
  <c r="J38" i="24"/>
  <c r="L38" i="24" s="1"/>
  <c r="M37" i="24"/>
  <c r="J37" i="24"/>
  <c r="L37" i="24" s="1"/>
  <c r="M36" i="24"/>
  <c r="J36" i="24"/>
  <c r="L36" i="24" s="1"/>
  <c r="M35" i="24"/>
  <c r="L35" i="24"/>
  <c r="J35" i="24"/>
  <c r="M34" i="24"/>
  <c r="J34" i="24"/>
  <c r="L34" i="24" s="1"/>
  <c r="M33" i="24"/>
  <c r="J33" i="24"/>
  <c r="L33" i="24" s="1"/>
  <c r="M32" i="24"/>
  <c r="J32" i="24"/>
  <c r="L32" i="24" s="1"/>
  <c r="M31" i="24"/>
  <c r="L31" i="24"/>
  <c r="J31" i="24"/>
  <c r="M30" i="24"/>
  <c r="J30" i="24"/>
  <c r="L30" i="24" s="1"/>
  <c r="M29" i="24"/>
  <c r="J29" i="24"/>
  <c r="L29" i="24" s="1"/>
  <c r="M28" i="24"/>
  <c r="J28" i="24"/>
  <c r="L28" i="24" s="1"/>
  <c r="M27" i="24"/>
  <c r="L27" i="24"/>
  <c r="J27" i="24"/>
  <c r="K22" i="24"/>
  <c r="M21" i="24" s="1"/>
  <c r="I22" i="24"/>
  <c r="H22" i="24"/>
  <c r="G22" i="24"/>
  <c r="F22" i="24"/>
  <c r="E22" i="24"/>
  <c r="D22" i="24"/>
  <c r="J21" i="24"/>
  <c r="L21" i="24" s="1"/>
  <c r="L20" i="24"/>
  <c r="J20" i="24"/>
  <c r="M19" i="24"/>
  <c r="J19" i="24"/>
  <c r="L19" i="24" s="1"/>
  <c r="M18" i="24"/>
  <c r="J18" i="24"/>
  <c r="L18" i="24" s="1"/>
  <c r="J17" i="24"/>
  <c r="L17" i="24" s="1"/>
  <c r="L16" i="24"/>
  <c r="J16" i="24"/>
  <c r="M15" i="24"/>
  <c r="J15" i="24"/>
  <c r="L15" i="24" s="1"/>
  <c r="M14" i="24"/>
  <c r="J14" i="24"/>
  <c r="L14" i="24" s="1"/>
  <c r="J13" i="24"/>
  <c r="L13" i="24" s="1"/>
  <c r="J12" i="24"/>
  <c r="L11" i="24"/>
  <c r="J11" i="24"/>
  <c r="M10" i="24"/>
  <c r="C10" i="24"/>
  <c r="C22" i="24" s="1"/>
  <c r="L22" i="25" l="1"/>
  <c r="J137" i="25"/>
  <c r="L137" i="25"/>
  <c r="J22" i="25"/>
  <c r="M102" i="25"/>
  <c r="M106" i="25"/>
  <c r="M110" i="25"/>
  <c r="M114" i="25"/>
  <c r="M121" i="25"/>
  <c r="M125" i="25"/>
  <c r="M132" i="25"/>
  <c r="F137" i="25"/>
  <c r="C160" i="25"/>
  <c r="C159" i="25"/>
  <c r="M12" i="24"/>
  <c r="M17" i="24"/>
  <c r="M20" i="24"/>
  <c r="M72" i="24"/>
  <c r="M75" i="24"/>
  <c r="M83" i="24"/>
  <c r="M91" i="24"/>
  <c r="M94" i="24"/>
  <c r="M99" i="24"/>
  <c r="M102" i="24"/>
  <c r="M109" i="24"/>
  <c r="M111" i="24"/>
  <c r="M116" i="24"/>
  <c r="M128" i="24"/>
  <c r="M133" i="24"/>
  <c r="J22" i="24"/>
  <c r="J10" i="24"/>
  <c r="L10" i="24" s="1"/>
  <c r="M11" i="24"/>
  <c r="M16" i="24"/>
  <c r="J137" i="24"/>
  <c r="L137" i="24"/>
  <c r="L12" i="24"/>
  <c r="M106" i="24"/>
  <c r="M110" i="24"/>
  <c r="M114" i="24"/>
  <c r="M121" i="24"/>
  <c r="M125" i="24"/>
  <c r="M132" i="24"/>
  <c r="F137" i="24"/>
  <c r="L22" i="24" l="1"/>
  <c r="C156" i="24" l="1"/>
  <c r="C145" i="24"/>
  <c r="M138" i="24"/>
  <c r="C146" i="24" l="1"/>
  <c r="C148" i="24" s="1"/>
  <c r="C156" i="23"/>
  <c r="K137" i="23"/>
  <c r="C147" i="23" s="1"/>
  <c r="I137" i="23"/>
  <c r="H137" i="23"/>
  <c r="F137" i="23"/>
  <c r="E137" i="23"/>
  <c r="D137" i="23"/>
  <c r="C137" i="23"/>
  <c r="J136" i="23"/>
  <c r="L136" i="23" s="1"/>
  <c r="J135" i="23"/>
  <c r="L135" i="23" s="1"/>
  <c r="J134" i="23"/>
  <c r="L134" i="23" s="1"/>
  <c r="J133" i="23"/>
  <c r="L133" i="23" s="1"/>
  <c r="L132" i="23"/>
  <c r="J132" i="23"/>
  <c r="J128" i="23"/>
  <c r="L128" i="23" s="1"/>
  <c r="J127" i="23"/>
  <c r="L127" i="23" s="1"/>
  <c r="J126" i="23"/>
  <c r="L126" i="23" s="1"/>
  <c r="J125" i="23"/>
  <c r="L125" i="23" s="1"/>
  <c r="J124" i="23"/>
  <c r="L124" i="23" s="1"/>
  <c r="J123" i="23"/>
  <c r="L123" i="23" s="1"/>
  <c r="J122" i="23"/>
  <c r="L122" i="23" s="1"/>
  <c r="J121" i="23"/>
  <c r="L121" i="23" s="1"/>
  <c r="J117" i="23"/>
  <c r="L117" i="23" s="1"/>
  <c r="J116" i="23"/>
  <c r="L116" i="23" s="1"/>
  <c r="J115" i="23"/>
  <c r="L115" i="23" s="1"/>
  <c r="L114" i="23"/>
  <c r="J114" i="23"/>
  <c r="J113" i="23"/>
  <c r="L113" i="23" s="1"/>
  <c r="J112" i="23"/>
  <c r="L112" i="23" s="1"/>
  <c r="J111" i="23"/>
  <c r="L111" i="23" s="1"/>
  <c r="L110" i="23"/>
  <c r="J110" i="23"/>
  <c r="J109" i="23"/>
  <c r="L109" i="23" s="1"/>
  <c r="J108" i="23"/>
  <c r="L108" i="23" s="1"/>
  <c r="J107" i="23"/>
  <c r="L107" i="23" s="1"/>
  <c r="L106" i="23"/>
  <c r="J106" i="23"/>
  <c r="J105" i="23"/>
  <c r="L105" i="23" s="1"/>
  <c r="J104" i="23"/>
  <c r="L104" i="23" s="1"/>
  <c r="J103" i="23"/>
  <c r="L103" i="23" s="1"/>
  <c r="J102" i="23"/>
  <c r="L102" i="23" s="1"/>
  <c r="J101" i="23"/>
  <c r="L101" i="23" s="1"/>
  <c r="J100" i="23"/>
  <c r="L100" i="23" s="1"/>
  <c r="J99" i="23"/>
  <c r="L99" i="23" s="1"/>
  <c r="L98" i="23"/>
  <c r="J98" i="23"/>
  <c r="J97" i="23"/>
  <c r="L97" i="23" s="1"/>
  <c r="J96" i="23"/>
  <c r="L96" i="23" s="1"/>
  <c r="J95" i="23"/>
  <c r="L95" i="23" s="1"/>
  <c r="L94" i="23"/>
  <c r="J94" i="23"/>
  <c r="J93" i="23"/>
  <c r="L93" i="23" s="1"/>
  <c r="J92" i="23"/>
  <c r="L92" i="23" s="1"/>
  <c r="J91" i="23"/>
  <c r="L91" i="23" s="1"/>
  <c r="J90" i="23"/>
  <c r="L90" i="23" s="1"/>
  <c r="J89" i="23"/>
  <c r="L89" i="23" s="1"/>
  <c r="J88" i="23"/>
  <c r="L88" i="23" s="1"/>
  <c r="G87" i="23"/>
  <c r="J87" i="23" s="1"/>
  <c r="L87" i="23" s="1"/>
  <c r="J86" i="23"/>
  <c r="L86" i="23" s="1"/>
  <c r="J85" i="23"/>
  <c r="L85" i="23" s="1"/>
  <c r="J84" i="23"/>
  <c r="L84" i="23" s="1"/>
  <c r="J83" i="23"/>
  <c r="L83" i="23" s="1"/>
  <c r="J82" i="23"/>
  <c r="L82" i="23" s="1"/>
  <c r="J81" i="23"/>
  <c r="L81" i="23" s="1"/>
  <c r="J77" i="23"/>
  <c r="L77" i="23" s="1"/>
  <c r="J76" i="23"/>
  <c r="L76" i="23" s="1"/>
  <c r="J75" i="23"/>
  <c r="L75" i="23" s="1"/>
  <c r="J74" i="23"/>
  <c r="L74" i="23" s="1"/>
  <c r="J73" i="23"/>
  <c r="L73" i="23" s="1"/>
  <c r="J72" i="23"/>
  <c r="L72" i="23" s="1"/>
  <c r="J71" i="23"/>
  <c r="L71" i="23" s="1"/>
  <c r="J70" i="23"/>
  <c r="L70" i="23" s="1"/>
  <c r="J69" i="23"/>
  <c r="L69" i="23" s="1"/>
  <c r="J68" i="23"/>
  <c r="L68" i="23" s="1"/>
  <c r="J67" i="23"/>
  <c r="L67" i="23" s="1"/>
  <c r="J66" i="23"/>
  <c r="L66" i="23" s="1"/>
  <c r="J65" i="23"/>
  <c r="L65" i="23" s="1"/>
  <c r="J64" i="23"/>
  <c r="L64" i="23" s="1"/>
  <c r="J63" i="23"/>
  <c r="L63" i="23" s="1"/>
  <c r="J62" i="23"/>
  <c r="L62" i="23" s="1"/>
  <c r="J61" i="23"/>
  <c r="L61" i="23" s="1"/>
  <c r="J60" i="23"/>
  <c r="L60" i="23" s="1"/>
  <c r="J59" i="23"/>
  <c r="L59" i="23" s="1"/>
  <c r="J58" i="23"/>
  <c r="L58" i="23" s="1"/>
  <c r="J57" i="23"/>
  <c r="L57" i="23" s="1"/>
  <c r="J56" i="23"/>
  <c r="L56" i="23" s="1"/>
  <c r="J55" i="23"/>
  <c r="L55" i="23" s="1"/>
  <c r="J54" i="23"/>
  <c r="L54" i="23" s="1"/>
  <c r="J53" i="23"/>
  <c r="L53" i="23" s="1"/>
  <c r="J52" i="23"/>
  <c r="L52" i="23" s="1"/>
  <c r="J51" i="23"/>
  <c r="L51" i="23" s="1"/>
  <c r="J50" i="23"/>
  <c r="L50" i="23" s="1"/>
  <c r="J49" i="23"/>
  <c r="L49" i="23" s="1"/>
  <c r="J48" i="23"/>
  <c r="L48" i="23" s="1"/>
  <c r="G48" i="23"/>
  <c r="G137" i="23" s="1"/>
  <c r="J47" i="23"/>
  <c r="L47" i="23" s="1"/>
  <c r="J46" i="23"/>
  <c r="L46" i="23" s="1"/>
  <c r="J45" i="23"/>
  <c r="L45" i="23" s="1"/>
  <c r="J44" i="23"/>
  <c r="L44" i="23" s="1"/>
  <c r="J43" i="23"/>
  <c r="L43" i="23" s="1"/>
  <c r="J39" i="23"/>
  <c r="L39" i="23" s="1"/>
  <c r="J38" i="23"/>
  <c r="L38" i="23" s="1"/>
  <c r="L37" i="23"/>
  <c r="J37" i="23"/>
  <c r="J36" i="23"/>
  <c r="L36" i="23" s="1"/>
  <c r="J35" i="23"/>
  <c r="L35" i="23" s="1"/>
  <c r="J34" i="23"/>
  <c r="L34" i="23" s="1"/>
  <c r="L33" i="23"/>
  <c r="J33" i="23"/>
  <c r="J32" i="23"/>
  <c r="L32" i="23" s="1"/>
  <c r="J31" i="23"/>
  <c r="L31" i="23" s="1"/>
  <c r="J30" i="23"/>
  <c r="L30" i="23" s="1"/>
  <c r="J29" i="23"/>
  <c r="L29" i="23" s="1"/>
  <c r="J28" i="23"/>
  <c r="I22" i="23"/>
  <c r="H22" i="23"/>
  <c r="G22" i="23"/>
  <c r="F22" i="23"/>
  <c r="E22" i="23"/>
  <c r="D22" i="23"/>
  <c r="D138" i="23" s="1"/>
  <c r="K21" i="23"/>
  <c r="K22" i="23" s="1"/>
  <c r="J21" i="23"/>
  <c r="L21" i="23" s="1"/>
  <c r="J20" i="23"/>
  <c r="L20" i="23" s="1"/>
  <c r="J19" i="23"/>
  <c r="L19" i="23" s="1"/>
  <c r="J18" i="23"/>
  <c r="L18" i="23" s="1"/>
  <c r="J17" i="23"/>
  <c r="L17" i="23" s="1"/>
  <c r="J16" i="23"/>
  <c r="L16" i="23" s="1"/>
  <c r="J15" i="23"/>
  <c r="L15" i="23" s="1"/>
  <c r="J14" i="23"/>
  <c r="L14" i="23" s="1"/>
  <c r="J13" i="23"/>
  <c r="L13" i="23" s="1"/>
  <c r="J12" i="23"/>
  <c r="L12" i="23" s="1"/>
  <c r="J11" i="23"/>
  <c r="L11" i="23" s="1"/>
  <c r="C10" i="23"/>
  <c r="C22" i="23" s="1"/>
  <c r="C145" i="23"/>
  <c r="M138" i="23"/>
  <c r="M137" i="23"/>
  <c r="M136" i="23"/>
  <c r="M135" i="23"/>
  <c r="M134" i="23"/>
  <c r="M130" i="23"/>
  <c r="M129" i="23"/>
  <c r="M128" i="23"/>
  <c r="M127" i="23"/>
  <c r="M126" i="23"/>
  <c r="M125" i="23"/>
  <c r="M124" i="23"/>
  <c r="M123" i="23"/>
  <c r="M117" i="23"/>
  <c r="M116" i="23"/>
  <c r="M115" i="23"/>
  <c r="M114" i="23"/>
  <c r="M113" i="23"/>
  <c r="M112" i="23"/>
  <c r="M111" i="23"/>
  <c r="M110" i="23"/>
  <c r="M109" i="23"/>
  <c r="M108" i="23"/>
  <c r="M107" i="23"/>
  <c r="M106" i="23"/>
  <c r="M105" i="23"/>
  <c r="M104" i="23"/>
  <c r="M103" i="23"/>
  <c r="M102" i="23"/>
  <c r="M101" i="23"/>
  <c r="M100" i="23"/>
  <c r="M99" i="23"/>
  <c r="M98" i="23"/>
  <c r="M97" i="23"/>
  <c r="M96" i="23"/>
  <c r="M95" i="23"/>
  <c r="M94" i="23"/>
  <c r="M93" i="23"/>
  <c r="M92" i="23"/>
  <c r="M91" i="23"/>
  <c r="M90" i="23"/>
  <c r="M89" i="23"/>
  <c r="M88" i="23"/>
  <c r="M87" i="23"/>
  <c r="M86" i="23"/>
  <c r="M85" i="23"/>
  <c r="M84" i="23"/>
  <c r="M83" i="23"/>
  <c r="M82" i="23"/>
  <c r="M81" i="23"/>
  <c r="M76" i="23"/>
  <c r="M75" i="23"/>
  <c r="M74" i="23"/>
  <c r="M73" i="23"/>
  <c r="M72" i="23"/>
  <c r="M71" i="23"/>
  <c r="M70" i="23"/>
  <c r="M69" i="23"/>
  <c r="M68" i="23"/>
  <c r="M67" i="23"/>
  <c r="M66" i="23"/>
  <c r="M65" i="23"/>
  <c r="M64" i="23"/>
  <c r="M63" i="23"/>
  <c r="M62" i="23"/>
  <c r="M61" i="23"/>
  <c r="M60" i="23"/>
  <c r="M59" i="23"/>
  <c r="M58" i="23"/>
  <c r="M57" i="23"/>
  <c r="M56" i="23"/>
  <c r="M55" i="23"/>
  <c r="M54" i="23"/>
  <c r="M53" i="23"/>
  <c r="M52" i="23"/>
  <c r="M51" i="23"/>
  <c r="M50" i="23"/>
  <c r="M49" i="23"/>
  <c r="M48" i="23"/>
  <c r="M47" i="23"/>
  <c r="M46" i="23"/>
  <c r="M45" i="23"/>
  <c r="M44" i="23"/>
  <c r="M43" i="23"/>
  <c r="M39" i="23"/>
  <c r="M38" i="23"/>
  <c r="M37" i="23"/>
  <c r="M36" i="23"/>
  <c r="M35" i="23"/>
  <c r="M34" i="23"/>
  <c r="M33" i="23"/>
  <c r="M32" i="23"/>
  <c r="M31" i="23"/>
  <c r="M30" i="23"/>
  <c r="M29" i="23"/>
  <c r="M28" i="23"/>
  <c r="C155" i="21"/>
  <c r="C157" i="21" s="1"/>
  <c r="K137" i="21"/>
  <c r="M137" i="21" s="1"/>
  <c r="I137" i="21"/>
  <c r="H137" i="21"/>
  <c r="F137" i="21"/>
  <c r="E137" i="21"/>
  <c r="D137" i="21"/>
  <c r="C137" i="21"/>
  <c r="J136" i="21"/>
  <c r="L136" i="21" s="1"/>
  <c r="J135" i="21"/>
  <c r="L135" i="21" s="1"/>
  <c r="J134" i="21"/>
  <c r="L134" i="21" s="1"/>
  <c r="J133" i="21"/>
  <c r="L133" i="21" s="1"/>
  <c r="J132" i="21"/>
  <c r="L132" i="21" s="1"/>
  <c r="J128" i="21"/>
  <c r="L128" i="21" s="1"/>
  <c r="J127" i="21"/>
  <c r="L127" i="21" s="1"/>
  <c r="J126" i="21"/>
  <c r="L126" i="21" s="1"/>
  <c r="J125" i="21"/>
  <c r="L125" i="21" s="1"/>
  <c r="J124" i="21"/>
  <c r="L124" i="21" s="1"/>
  <c r="J123" i="21"/>
  <c r="L123" i="21" s="1"/>
  <c r="J122" i="21"/>
  <c r="L122" i="21" s="1"/>
  <c r="J121" i="21"/>
  <c r="L121" i="21" s="1"/>
  <c r="J117" i="21"/>
  <c r="L117" i="21" s="1"/>
  <c r="J116" i="21"/>
  <c r="L116" i="21" s="1"/>
  <c r="J115" i="21"/>
  <c r="L115" i="21" s="1"/>
  <c r="J114" i="21"/>
  <c r="L114" i="21" s="1"/>
  <c r="J113" i="21"/>
  <c r="L113" i="21" s="1"/>
  <c r="J112" i="21"/>
  <c r="L112" i="21" s="1"/>
  <c r="J111" i="21"/>
  <c r="L111" i="21" s="1"/>
  <c r="J110" i="21"/>
  <c r="L110" i="21" s="1"/>
  <c r="J109" i="21"/>
  <c r="L109" i="21" s="1"/>
  <c r="J108" i="21"/>
  <c r="L108" i="21" s="1"/>
  <c r="J107" i="21"/>
  <c r="L107" i="21" s="1"/>
  <c r="J106" i="21"/>
  <c r="L106" i="21" s="1"/>
  <c r="J105" i="21"/>
  <c r="L105" i="21" s="1"/>
  <c r="J104" i="21"/>
  <c r="L104" i="21" s="1"/>
  <c r="J103" i="21"/>
  <c r="L103" i="21" s="1"/>
  <c r="J102" i="21"/>
  <c r="L102" i="21" s="1"/>
  <c r="J101" i="21"/>
  <c r="L101" i="21" s="1"/>
  <c r="J100" i="21"/>
  <c r="L100" i="21" s="1"/>
  <c r="J99" i="21"/>
  <c r="L99" i="21" s="1"/>
  <c r="J98" i="21"/>
  <c r="L98" i="21" s="1"/>
  <c r="J97" i="21"/>
  <c r="L97" i="21" s="1"/>
  <c r="J96" i="21"/>
  <c r="L96" i="21" s="1"/>
  <c r="J95" i="21"/>
  <c r="L95" i="21" s="1"/>
  <c r="J94" i="21"/>
  <c r="L94" i="21" s="1"/>
  <c r="J93" i="21"/>
  <c r="L93" i="21" s="1"/>
  <c r="J92" i="21"/>
  <c r="L92" i="21" s="1"/>
  <c r="J91" i="21"/>
  <c r="L91" i="21" s="1"/>
  <c r="J90" i="21"/>
  <c r="L90" i="21" s="1"/>
  <c r="J89" i="21"/>
  <c r="L89" i="21" s="1"/>
  <c r="J88" i="21"/>
  <c r="L88" i="21" s="1"/>
  <c r="G87" i="21"/>
  <c r="J87" i="21" s="1"/>
  <c r="L87" i="21" s="1"/>
  <c r="J86" i="21"/>
  <c r="L86" i="21" s="1"/>
  <c r="J85" i="21"/>
  <c r="L85" i="21" s="1"/>
  <c r="J84" i="21"/>
  <c r="L84" i="21" s="1"/>
  <c r="J83" i="21"/>
  <c r="L83" i="21" s="1"/>
  <c r="J82" i="21"/>
  <c r="L82" i="21" s="1"/>
  <c r="J81" i="21"/>
  <c r="L81" i="21" s="1"/>
  <c r="J77" i="21"/>
  <c r="L77" i="21" s="1"/>
  <c r="J76" i="21"/>
  <c r="L76" i="21" s="1"/>
  <c r="J75" i="21"/>
  <c r="L75" i="21" s="1"/>
  <c r="J74" i="21"/>
  <c r="L74" i="21" s="1"/>
  <c r="J73" i="21"/>
  <c r="L73" i="21" s="1"/>
  <c r="J72" i="21"/>
  <c r="L72" i="21" s="1"/>
  <c r="J71" i="21"/>
  <c r="L71" i="21" s="1"/>
  <c r="J70" i="21"/>
  <c r="L70" i="21" s="1"/>
  <c r="J69" i="21"/>
  <c r="L69" i="21" s="1"/>
  <c r="J68" i="21"/>
  <c r="L68" i="21" s="1"/>
  <c r="J67" i="21"/>
  <c r="L67" i="21" s="1"/>
  <c r="J66" i="21"/>
  <c r="L66" i="21" s="1"/>
  <c r="J65" i="21"/>
  <c r="L65" i="21" s="1"/>
  <c r="J64" i="21"/>
  <c r="L64" i="21" s="1"/>
  <c r="J63" i="21"/>
  <c r="L63" i="21" s="1"/>
  <c r="J62" i="21"/>
  <c r="L62" i="21" s="1"/>
  <c r="J61" i="21"/>
  <c r="L61" i="21" s="1"/>
  <c r="J60" i="21"/>
  <c r="L60" i="21" s="1"/>
  <c r="J59" i="21"/>
  <c r="L59" i="21" s="1"/>
  <c r="J58" i="21"/>
  <c r="L58" i="21" s="1"/>
  <c r="J57" i="21"/>
  <c r="L57" i="21" s="1"/>
  <c r="L56" i="21"/>
  <c r="J56" i="21"/>
  <c r="J55" i="21"/>
  <c r="L55" i="21" s="1"/>
  <c r="J54" i="21"/>
  <c r="L54" i="21" s="1"/>
  <c r="J53" i="21"/>
  <c r="L53" i="21" s="1"/>
  <c r="J52" i="21"/>
  <c r="L52" i="21" s="1"/>
  <c r="J51" i="21"/>
  <c r="L51" i="21" s="1"/>
  <c r="J50" i="21"/>
  <c r="L50" i="21" s="1"/>
  <c r="J49" i="21"/>
  <c r="L49" i="21" s="1"/>
  <c r="G48" i="21"/>
  <c r="J48" i="21" s="1"/>
  <c r="L48" i="21" s="1"/>
  <c r="J47" i="21"/>
  <c r="L47" i="21" s="1"/>
  <c r="J46" i="21"/>
  <c r="L46" i="21" s="1"/>
  <c r="J45" i="21"/>
  <c r="L45" i="21" s="1"/>
  <c r="J44" i="21"/>
  <c r="L44" i="21" s="1"/>
  <c r="J43" i="21"/>
  <c r="L43" i="21" s="1"/>
  <c r="J39" i="21"/>
  <c r="L39" i="21" s="1"/>
  <c r="J38" i="21"/>
  <c r="L38" i="21" s="1"/>
  <c r="J37" i="21"/>
  <c r="L37" i="21" s="1"/>
  <c r="J36" i="21"/>
  <c r="L36" i="21" s="1"/>
  <c r="J35" i="21"/>
  <c r="L35" i="21" s="1"/>
  <c r="J34" i="21"/>
  <c r="L34" i="21" s="1"/>
  <c r="J33" i="21"/>
  <c r="L33" i="21" s="1"/>
  <c r="J32" i="21"/>
  <c r="L32" i="21" s="1"/>
  <c r="J31" i="21"/>
  <c r="L31" i="21" s="1"/>
  <c r="J30" i="21"/>
  <c r="L30" i="21" s="1"/>
  <c r="J29" i="21"/>
  <c r="L29" i="21" s="1"/>
  <c r="J28" i="21"/>
  <c r="I22" i="21"/>
  <c r="H22" i="21"/>
  <c r="G22" i="21"/>
  <c r="F22" i="21"/>
  <c r="E22" i="21"/>
  <c r="D22" i="21"/>
  <c r="K21" i="21"/>
  <c r="J21" i="21"/>
  <c r="J20" i="21"/>
  <c r="L20" i="21" s="1"/>
  <c r="J19" i="21"/>
  <c r="L19" i="21" s="1"/>
  <c r="J18" i="21"/>
  <c r="L18" i="21" s="1"/>
  <c r="J17" i="21"/>
  <c r="L17" i="21" s="1"/>
  <c r="J16" i="21"/>
  <c r="L16" i="21" s="1"/>
  <c r="J15" i="21"/>
  <c r="L15" i="21" s="1"/>
  <c r="J14" i="21"/>
  <c r="L14" i="21" s="1"/>
  <c r="J13" i="21"/>
  <c r="L13" i="21" s="1"/>
  <c r="J12" i="21"/>
  <c r="L12" i="21" s="1"/>
  <c r="K11" i="21"/>
  <c r="J11" i="21"/>
  <c r="C10" i="21"/>
  <c r="J10" i="21" s="1"/>
  <c r="L10" i="21" s="1"/>
  <c r="C145" i="21"/>
  <c r="M138" i="21"/>
  <c r="M126" i="21"/>
  <c r="M113" i="21"/>
  <c r="M105" i="21"/>
  <c r="M97" i="21"/>
  <c r="M89" i="21"/>
  <c r="M81" i="21"/>
  <c r="M70" i="21"/>
  <c r="M64" i="21"/>
  <c r="M60" i="21"/>
  <c r="M56" i="21"/>
  <c r="M52" i="21"/>
  <c r="M48" i="21"/>
  <c r="M44" i="21"/>
  <c r="M37" i="21"/>
  <c r="M33" i="21"/>
  <c r="M29" i="21"/>
  <c r="C160" i="24" l="1"/>
  <c r="C159" i="24"/>
  <c r="C138" i="23"/>
  <c r="J137" i="23"/>
  <c r="J10" i="23"/>
  <c r="L28" i="23"/>
  <c r="L137" i="23" s="1"/>
  <c r="L11" i="21"/>
  <c r="C147" i="21"/>
  <c r="D138" i="21"/>
  <c r="G137" i="21"/>
  <c r="L21" i="21"/>
  <c r="L22" i="21" s="1"/>
  <c r="J137" i="21"/>
  <c r="C22" i="21"/>
  <c r="C138" i="21" s="1"/>
  <c r="J22" i="21"/>
  <c r="K22" i="21"/>
  <c r="M18" i="21" s="1"/>
  <c r="L28" i="21"/>
  <c r="L137" i="21" s="1"/>
  <c r="M34" i="21"/>
  <c r="M38" i="21"/>
  <c r="M49" i="21"/>
  <c r="M57" i="21"/>
  <c r="M66" i="21"/>
  <c r="M84" i="21"/>
  <c r="M92" i="21"/>
  <c r="M108" i="21"/>
  <c r="M116" i="21"/>
  <c r="M129" i="21"/>
  <c r="M31" i="21"/>
  <c r="M35" i="21"/>
  <c r="M39" i="21"/>
  <c r="M46" i="21"/>
  <c r="M50" i="21"/>
  <c r="M54" i="21"/>
  <c r="M58" i="21"/>
  <c r="M62" i="21"/>
  <c r="M67" i="21"/>
  <c r="M74" i="21"/>
  <c r="M85" i="21"/>
  <c r="M93" i="21"/>
  <c r="M101" i="21"/>
  <c r="M109" i="21"/>
  <c r="M117" i="21"/>
  <c r="M130" i="21"/>
  <c r="M30" i="21"/>
  <c r="M45" i="21"/>
  <c r="M53" i="21"/>
  <c r="M61" i="21"/>
  <c r="M71" i="21"/>
  <c r="M100" i="21"/>
  <c r="M28" i="21"/>
  <c r="M32" i="21"/>
  <c r="M36" i="21"/>
  <c r="M43" i="21"/>
  <c r="M47" i="21"/>
  <c r="M51" i="21"/>
  <c r="M55" i="21"/>
  <c r="M59" i="21"/>
  <c r="M63" i="21"/>
  <c r="M68" i="21"/>
  <c r="M75" i="21"/>
  <c r="M88" i="21"/>
  <c r="M96" i="21"/>
  <c r="M104" i="21"/>
  <c r="M112" i="21"/>
  <c r="M125" i="21"/>
  <c r="M136" i="21"/>
  <c r="M19" i="21"/>
  <c r="M16" i="21"/>
  <c r="M15" i="21"/>
  <c r="M12" i="21"/>
  <c r="M65" i="21"/>
  <c r="M69" i="21"/>
  <c r="M73" i="21"/>
  <c r="M83" i="21"/>
  <c r="M87" i="21"/>
  <c r="M91" i="21"/>
  <c r="M95" i="21"/>
  <c r="M99" i="21"/>
  <c r="M103" i="21"/>
  <c r="M107" i="21"/>
  <c r="M111" i="21"/>
  <c r="M115" i="21"/>
  <c r="M124" i="21"/>
  <c r="M128" i="21"/>
  <c r="M135" i="21"/>
  <c r="M11" i="21"/>
  <c r="M72" i="21"/>
  <c r="M76" i="21"/>
  <c r="M82" i="21"/>
  <c r="M86" i="21"/>
  <c r="M90" i="21"/>
  <c r="M94" i="21"/>
  <c r="M98" i="21"/>
  <c r="M102" i="21"/>
  <c r="M106" i="21"/>
  <c r="M110" i="21"/>
  <c r="M114" i="21"/>
  <c r="M123" i="21"/>
  <c r="M127" i="21"/>
  <c r="M134" i="21"/>
  <c r="C164" i="20"/>
  <c r="C158" i="20"/>
  <c r="C157" i="20"/>
  <c r="C160" i="20" s="1"/>
  <c r="C147" i="20"/>
  <c r="K139" i="20"/>
  <c r="M138" i="20" s="1"/>
  <c r="I139" i="20"/>
  <c r="H139" i="20"/>
  <c r="G139" i="20"/>
  <c r="F139" i="20"/>
  <c r="E139" i="20"/>
  <c r="D139" i="20"/>
  <c r="C139" i="20"/>
  <c r="L138" i="20"/>
  <c r="J138" i="20"/>
  <c r="J137" i="20"/>
  <c r="L137" i="20" s="1"/>
  <c r="L136" i="20"/>
  <c r="J136" i="20"/>
  <c r="J135" i="20"/>
  <c r="L135" i="20" s="1"/>
  <c r="J134" i="20"/>
  <c r="L134" i="20" s="1"/>
  <c r="J130" i="20"/>
  <c r="L130" i="20" s="1"/>
  <c r="J129" i="20"/>
  <c r="L129" i="20" s="1"/>
  <c r="J128" i="20"/>
  <c r="L128" i="20" s="1"/>
  <c r="L127" i="20"/>
  <c r="J127" i="20"/>
  <c r="M126" i="20"/>
  <c r="J126" i="20"/>
  <c r="L126" i="20" s="1"/>
  <c r="L125" i="20"/>
  <c r="J125" i="20"/>
  <c r="J124" i="20"/>
  <c r="L124" i="20" s="1"/>
  <c r="J123" i="20"/>
  <c r="L123" i="20" s="1"/>
  <c r="J117" i="20"/>
  <c r="L117" i="20" s="1"/>
  <c r="J116" i="20"/>
  <c r="L116" i="20" s="1"/>
  <c r="J115" i="20"/>
  <c r="L115" i="20" s="1"/>
  <c r="L114" i="20"/>
  <c r="J114" i="20"/>
  <c r="J113" i="20"/>
  <c r="L113" i="20" s="1"/>
  <c r="L112" i="20"/>
  <c r="J112" i="20"/>
  <c r="J111" i="20"/>
  <c r="L111" i="20" s="1"/>
  <c r="J110" i="20"/>
  <c r="L110" i="20" s="1"/>
  <c r="J109" i="20"/>
  <c r="L109" i="20" s="1"/>
  <c r="J108" i="20"/>
  <c r="L108" i="20" s="1"/>
  <c r="J107" i="20"/>
  <c r="L107" i="20" s="1"/>
  <c r="L106" i="20"/>
  <c r="J106" i="20"/>
  <c r="M105" i="20"/>
  <c r="J105" i="20"/>
  <c r="L105" i="20" s="1"/>
  <c r="L104" i="20"/>
  <c r="J104" i="20"/>
  <c r="J103" i="20"/>
  <c r="L103" i="20" s="1"/>
  <c r="J102" i="20"/>
  <c r="L102" i="20" s="1"/>
  <c r="J101" i="20"/>
  <c r="L101" i="20" s="1"/>
  <c r="J100" i="20"/>
  <c r="L100" i="20" s="1"/>
  <c r="J99" i="20"/>
  <c r="L99" i="20" s="1"/>
  <c r="L98" i="20"/>
  <c r="J98" i="20"/>
  <c r="J97" i="20"/>
  <c r="L97" i="20" s="1"/>
  <c r="L96" i="20"/>
  <c r="J96" i="20"/>
  <c r="J95" i="20"/>
  <c r="L95" i="20" s="1"/>
  <c r="J94" i="20"/>
  <c r="L94" i="20" s="1"/>
  <c r="J93" i="20"/>
  <c r="L93" i="20" s="1"/>
  <c r="J92" i="20"/>
  <c r="L92" i="20" s="1"/>
  <c r="J91" i="20"/>
  <c r="L91" i="20" s="1"/>
  <c r="L90" i="20"/>
  <c r="J90" i="20"/>
  <c r="M89" i="20"/>
  <c r="J89" i="20"/>
  <c r="L89" i="20" s="1"/>
  <c r="L88" i="20"/>
  <c r="J88" i="20"/>
  <c r="J87" i="20"/>
  <c r="L87" i="20" s="1"/>
  <c r="J86" i="20"/>
  <c r="L86" i="20" s="1"/>
  <c r="J85" i="20"/>
  <c r="L85" i="20" s="1"/>
  <c r="J84" i="20"/>
  <c r="L84" i="20" s="1"/>
  <c r="J83" i="20"/>
  <c r="L83" i="20" s="1"/>
  <c r="L82" i="20"/>
  <c r="J82" i="20"/>
  <c r="J81" i="20"/>
  <c r="L81" i="20" s="1"/>
  <c r="J77" i="20"/>
  <c r="L77" i="20" s="1"/>
  <c r="J76" i="20"/>
  <c r="L76" i="20" s="1"/>
  <c r="J75" i="20"/>
  <c r="L75" i="20" s="1"/>
  <c r="J74" i="20"/>
  <c r="L74" i="20" s="1"/>
  <c r="J73" i="20"/>
  <c r="L73" i="20" s="1"/>
  <c r="L72" i="20"/>
  <c r="J72" i="20"/>
  <c r="J71" i="20"/>
  <c r="L71" i="20" s="1"/>
  <c r="L70" i="20"/>
  <c r="J70" i="20"/>
  <c r="J69" i="20"/>
  <c r="L69" i="20" s="1"/>
  <c r="J68" i="20"/>
  <c r="L68" i="20" s="1"/>
  <c r="J67" i="20"/>
  <c r="L67" i="20" s="1"/>
  <c r="J66" i="20"/>
  <c r="L66" i="20" s="1"/>
  <c r="J65" i="20"/>
  <c r="L65" i="20" s="1"/>
  <c r="L64" i="20"/>
  <c r="J64" i="20"/>
  <c r="M63" i="20"/>
  <c r="J63" i="20"/>
  <c r="L63" i="20" s="1"/>
  <c r="L62" i="20"/>
  <c r="J62" i="20"/>
  <c r="J61" i="20"/>
  <c r="L61" i="20" s="1"/>
  <c r="J60" i="20"/>
  <c r="L60" i="20" s="1"/>
  <c r="J59" i="20"/>
  <c r="L59" i="20" s="1"/>
  <c r="J58" i="20"/>
  <c r="L58" i="20" s="1"/>
  <c r="J57" i="20"/>
  <c r="L57" i="20" s="1"/>
  <c r="L56" i="20"/>
  <c r="J56" i="20"/>
  <c r="J55" i="20"/>
  <c r="L55" i="20" s="1"/>
  <c r="L54" i="20"/>
  <c r="J54" i="20"/>
  <c r="J53" i="20"/>
  <c r="L53" i="20" s="1"/>
  <c r="J52" i="20"/>
  <c r="L52" i="20" s="1"/>
  <c r="J51" i="20"/>
  <c r="L51" i="20" s="1"/>
  <c r="J50" i="20"/>
  <c r="L50" i="20" s="1"/>
  <c r="J49" i="20"/>
  <c r="L49" i="20" s="1"/>
  <c r="L48" i="20"/>
  <c r="J48" i="20"/>
  <c r="M47" i="20"/>
  <c r="J47" i="20"/>
  <c r="L47" i="20" s="1"/>
  <c r="L46" i="20"/>
  <c r="J46" i="20"/>
  <c r="J45" i="20"/>
  <c r="L45" i="20" s="1"/>
  <c r="J44" i="20"/>
  <c r="L44" i="20" s="1"/>
  <c r="J43" i="20"/>
  <c r="L43" i="20" s="1"/>
  <c r="J39" i="20"/>
  <c r="L39" i="20" s="1"/>
  <c r="J38" i="20"/>
  <c r="L38" i="20" s="1"/>
  <c r="L37" i="20"/>
  <c r="J37" i="20"/>
  <c r="M36" i="20"/>
  <c r="J36" i="20"/>
  <c r="L36" i="20" s="1"/>
  <c r="L35" i="20"/>
  <c r="J35" i="20"/>
  <c r="J34" i="20"/>
  <c r="L34" i="20" s="1"/>
  <c r="J33" i="20"/>
  <c r="L33" i="20" s="1"/>
  <c r="J32" i="20"/>
  <c r="L32" i="20" s="1"/>
  <c r="J31" i="20"/>
  <c r="L31" i="20" s="1"/>
  <c r="J30" i="20"/>
  <c r="L30" i="20" s="1"/>
  <c r="J29" i="20"/>
  <c r="L29" i="20" s="1"/>
  <c r="J28" i="20"/>
  <c r="I22" i="20"/>
  <c r="H22" i="20"/>
  <c r="G22" i="20"/>
  <c r="F22" i="20"/>
  <c r="E22" i="20"/>
  <c r="D22" i="20"/>
  <c r="D140" i="20" s="1"/>
  <c r="K21" i="20"/>
  <c r="J21" i="20"/>
  <c r="L20" i="20"/>
  <c r="J20" i="20"/>
  <c r="K19" i="20"/>
  <c r="J19" i="20"/>
  <c r="J18" i="20"/>
  <c r="L18" i="20" s="1"/>
  <c r="K17" i="20"/>
  <c r="J17" i="20"/>
  <c r="L17" i="20" s="1"/>
  <c r="L16" i="20"/>
  <c r="J16" i="20"/>
  <c r="J15" i="20"/>
  <c r="L15" i="20" s="1"/>
  <c r="J14" i="20"/>
  <c r="L14" i="20" s="1"/>
  <c r="J13" i="20"/>
  <c r="L13" i="20" s="1"/>
  <c r="J12" i="20"/>
  <c r="L12" i="20" s="1"/>
  <c r="K11" i="20"/>
  <c r="K22" i="20" s="1"/>
  <c r="J11" i="20"/>
  <c r="C10" i="20"/>
  <c r="C22" i="20" s="1"/>
  <c r="C140" i="20" s="1"/>
  <c r="C160" i="19"/>
  <c r="C159" i="19"/>
  <c r="C158" i="19"/>
  <c r="C157" i="19"/>
  <c r="C162" i="19" s="1"/>
  <c r="C154" i="19"/>
  <c r="C147" i="19"/>
  <c r="K139" i="19"/>
  <c r="C149" i="19" s="1"/>
  <c r="I139" i="19"/>
  <c r="H139" i="19"/>
  <c r="G139" i="19"/>
  <c r="F139" i="19"/>
  <c r="E139" i="19"/>
  <c r="D139" i="19"/>
  <c r="C139" i="19"/>
  <c r="L138" i="19"/>
  <c r="J138" i="19"/>
  <c r="L137" i="19"/>
  <c r="J137" i="19"/>
  <c r="L136" i="19"/>
  <c r="J136" i="19"/>
  <c r="L135" i="19"/>
  <c r="J135" i="19"/>
  <c r="L134" i="19"/>
  <c r="J134" i="19"/>
  <c r="L130" i="19"/>
  <c r="J130" i="19"/>
  <c r="L129" i="19"/>
  <c r="J129" i="19"/>
  <c r="L128" i="19"/>
  <c r="J128" i="19"/>
  <c r="L127" i="19"/>
  <c r="J127" i="19"/>
  <c r="L126" i="19"/>
  <c r="J126" i="19"/>
  <c r="L125" i="19"/>
  <c r="J125" i="19"/>
  <c r="L124" i="19"/>
  <c r="J124" i="19"/>
  <c r="L123" i="19"/>
  <c r="J123" i="19"/>
  <c r="L117" i="19"/>
  <c r="J117" i="19"/>
  <c r="L116" i="19"/>
  <c r="J116" i="19"/>
  <c r="L115" i="19"/>
  <c r="J115" i="19"/>
  <c r="L114" i="19"/>
  <c r="J114" i="19"/>
  <c r="L113" i="19"/>
  <c r="J113" i="19"/>
  <c r="L112" i="19"/>
  <c r="J112" i="19"/>
  <c r="L111" i="19"/>
  <c r="J111" i="19"/>
  <c r="L110" i="19"/>
  <c r="J110" i="19"/>
  <c r="L109" i="19"/>
  <c r="J109" i="19"/>
  <c r="L108" i="19"/>
  <c r="J108" i="19"/>
  <c r="L107" i="19"/>
  <c r="J107" i="19"/>
  <c r="L106" i="19"/>
  <c r="J106" i="19"/>
  <c r="L105" i="19"/>
  <c r="J105" i="19"/>
  <c r="L104" i="19"/>
  <c r="J104" i="19"/>
  <c r="L103" i="19"/>
  <c r="J103" i="19"/>
  <c r="L102" i="19"/>
  <c r="J102" i="19"/>
  <c r="L101" i="19"/>
  <c r="J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L92" i="19"/>
  <c r="J92" i="19"/>
  <c r="L91" i="19"/>
  <c r="J91" i="19"/>
  <c r="L90" i="19"/>
  <c r="J90" i="19"/>
  <c r="L89" i="19"/>
  <c r="J89" i="19"/>
  <c r="L88" i="19"/>
  <c r="J88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77" i="19"/>
  <c r="J77" i="19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J64" i="19"/>
  <c r="L64" i="19" s="1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5" i="19"/>
  <c r="J45" i="19"/>
  <c r="L44" i="19"/>
  <c r="J44" i="19"/>
  <c r="L43" i="19"/>
  <c r="J43" i="19"/>
  <c r="J39" i="19"/>
  <c r="L39" i="19" s="1"/>
  <c r="L38" i="19"/>
  <c r="J38" i="19"/>
  <c r="J37" i="19"/>
  <c r="L37" i="19" s="1"/>
  <c r="L36" i="19"/>
  <c r="J36" i="19"/>
  <c r="J35" i="19"/>
  <c r="L35" i="19" s="1"/>
  <c r="L34" i="19"/>
  <c r="J34" i="19"/>
  <c r="J33" i="19"/>
  <c r="L33" i="19" s="1"/>
  <c r="L32" i="19"/>
  <c r="J32" i="19"/>
  <c r="J31" i="19"/>
  <c r="L31" i="19" s="1"/>
  <c r="L30" i="19"/>
  <c r="J30" i="19"/>
  <c r="J29" i="19"/>
  <c r="L29" i="19" s="1"/>
  <c r="L28" i="19"/>
  <c r="J28" i="19"/>
  <c r="J139" i="19" s="1"/>
  <c r="I22" i="19"/>
  <c r="H22" i="19"/>
  <c r="G22" i="19"/>
  <c r="F22" i="19"/>
  <c r="E22" i="19"/>
  <c r="D22" i="19"/>
  <c r="D140" i="19" s="1"/>
  <c r="L21" i="19"/>
  <c r="J21" i="19"/>
  <c r="J20" i="19"/>
  <c r="L20" i="19" s="1"/>
  <c r="K19" i="19"/>
  <c r="J19" i="19"/>
  <c r="J18" i="19"/>
  <c r="L18" i="19" s="1"/>
  <c r="K17" i="19"/>
  <c r="J17" i="19"/>
  <c r="K16" i="19"/>
  <c r="J16" i="19"/>
  <c r="L16" i="19" s="1"/>
  <c r="L15" i="19"/>
  <c r="J15" i="19"/>
  <c r="K14" i="19"/>
  <c r="J14" i="19"/>
  <c r="L14" i="19" s="1"/>
  <c r="L13" i="19"/>
  <c r="J13" i="19"/>
  <c r="K12" i="19"/>
  <c r="J12" i="19"/>
  <c r="L12" i="19" s="1"/>
  <c r="K11" i="19"/>
  <c r="J11" i="19"/>
  <c r="C10" i="19"/>
  <c r="C22" i="19" s="1"/>
  <c r="C140" i="19" s="1"/>
  <c r="M138" i="19"/>
  <c r="M137" i="19"/>
  <c r="M127" i="19"/>
  <c r="M124" i="19"/>
  <c r="M114" i="19"/>
  <c r="M111" i="19"/>
  <c r="M106" i="19"/>
  <c r="M103" i="19"/>
  <c r="M98" i="19"/>
  <c r="M95" i="19"/>
  <c r="M90" i="19"/>
  <c r="M88" i="19"/>
  <c r="M84" i="19"/>
  <c r="M83" i="19"/>
  <c r="M74" i="19"/>
  <c r="M73" i="19"/>
  <c r="M69" i="19"/>
  <c r="M68" i="19"/>
  <c r="M64" i="19"/>
  <c r="M62" i="19"/>
  <c r="M58" i="19"/>
  <c r="M57" i="19"/>
  <c r="M53" i="19"/>
  <c r="M52" i="19"/>
  <c r="M48" i="19"/>
  <c r="M46" i="19"/>
  <c r="M39" i="19"/>
  <c r="M38" i="19"/>
  <c r="M34" i="19"/>
  <c r="M33" i="19"/>
  <c r="M29" i="19"/>
  <c r="C161" i="18"/>
  <c r="C159" i="18"/>
  <c r="C163" i="18" s="1"/>
  <c r="C147" i="18"/>
  <c r="K139" i="18"/>
  <c r="M127" i="18" s="1"/>
  <c r="I139" i="18"/>
  <c r="H139" i="18"/>
  <c r="G139" i="18"/>
  <c r="F139" i="18"/>
  <c r="E139" i="18"/>
  <c r="D139" i="18"/>
  <c r="C139" i="18"/>
  <c r="L138" i="18"/>
  <c r="J138" i="18"/>
  <c r="J137" i="18"/>
  <c r="L137" i="18" s="1"/>
  <c r="J136" i="18"/>
  <c r="L136" i="18" s="1"/>
  <c r="J135" i="18"/>
  <c r="L135" i="18" s="1"/>
  <c r="J134" i="18"/>
  <c r="L134" i="18" s="1"/>
  <c r="J130" i="18"/>
  <c r="L130" i="18" s="1"/>
  <c r="J129" i="18"/>
  <c r="L129" i="18" s="1"/>
  <c r="J128" i="18"/>
  <c r="L128" i="18" s="1"/>
  <c r="L127" i="18"/>
  <c r="J127" i="18"/>
  <c r="J126" i="18"/>
  <c r="L126" i="18" s="1"/>
  <c r="J125" i="18"/>
  <c r="L125" i="18" s="1"/>
  <c r="J124" i="18"/>
  <c r="L124" i="18" s="1"/>
  <c r="J123" i="18"/>
  <c r="L123" i="18" s="1"/>
  <c r="J117" i="18"/>
  <c r="L117" i="18" s="1"/>
  <c r="J116" i="18"/>
  <c r="L116" i="18" s="1"/>
  <c r="J115" i="18"/>
  <c r="L115" i="18" s="1"/>
  <c r="L114" i="18"/>
  <c r="J114" i="18"/>
  <c r="J113" i="18"/>
  <c r="L113" i="18" s="1"/>
  <c r="J112" i="18"/>
  <c r="L112" i="18" s="1"/>
  <c r="J111" i="18"/>
  <c r="L111" i="18" s="1"/>
  <c r="J110" i="18"/>
  <c r="L110" i="18" s="1"/>
  <c r="J109" i="18"/>
  <c r="L109" i="18" s="1"/>
  <c r="J108" i="18"/>
  <c r="L108" i="18" s="1"/>
  <c r="J107" i="18"/>
  <c r="L107" i="18" s="1"/>
  <c r="J106" i="18"/>
  <c r="L106" i="18" s="1"/>
  <c r="J105" i="18"/>
  <c r="L105" i="18" s="1"/>
  <c r="J104" i="18"/>
  <c r="L104" i="18" s="1"/>
  <c r="J103" i="18"/>
  <c r="L103" i="18" s="1"/>
  <c r="J102" i="18"/>
  <c r="L102" i="18" s="1"/>
  <c r="J101" i="18"/>
  <c r="L101" i="18" s="1"/>
  <c r="J100" i="18"/>
  <c r="L100" i="18" s="1"/>
  <c r="J99" i="18"/>
  <c r="L99" i="18" s="1"/>
  <c r="J98" i="18"/>
  <c r="L98" i="18" s="1"/>
  <c r="J97" i="18"/>
  <c r="L97" i="18" s="1"/>
  <c r="J96" i="18"/>
  <c r="L96" i="18" s="1"/>
  <c r="J95" i="18"/>
  <c r="L95" i="18" s="1"/>
  <c r="J94" i="18"/>
  <c r="L94" i="18" s="1"/>
  <c r="J93" i="18"/>
  <c r="L93" i="18" s="1"/>
  <c r="J92" i="18"/>
  <c r="L92" i="18" s="1"/>
  <c r="J91" i="18"/>
  <c r="L91" i="18" s="1"/>
  <c r="J90" i="18"/>
  <c r="L90" i="18" s="1"/>
  <c r="J89" i="18"/>
  <c r="L89" i="18" s="1"/>
  <c r="J88" i="18"/>
  <c r="L88" i="18" s="1"/>
  <c r="J87" i="18"/>
  <c r="L87" i="18" s="1"/>
  <c r="J86" i="18"/>
  <c r="L86" i="18" s="1"/>
  <c r="J85" i="18"/>
  <c r="L85" i="18" s="1"/>
  <c r="J84" i="18"/>
  <c r="L84" i="18" s="1"/>
  <c r="J83" i="18"/>
  <c r="L83" i="18" s="1"/>
  <c r="J82" i="18"/>
  <c r="L82" i="18" s="1"/>
  <c r="J81" i="18"/>
  <c r="L81" i="18" s="1"/>
  <c r="J77" i="18"/>
  <c r="L77" i="18" s="1"/>
  <c r="J76" i="18"/>
  <c r="L76" i="18" s="1"/>
  <c r="J75" i="18"/>
  <c r="L75" i="18" s="1"/>
  <c r="J74" i="18"/>
  <c r="L74" i="18" s="1"/>
  <c r="J73" i="18"/>
  <c r="L73" i="18" s="1"/>
  <c r="J72" i="18"/>
  <c r="L72" i="18" s="1"/>
  <c r="J71" i="18"/>
  <c r="L71" i="18" s="1"/>
  <c r="J70" i="18"/>
  <c r="L70" i="18" s="1"/>
  <c r="J69" i="18"/>
  <c r="L69" i="18" s="1"/>
  <c r="J68" i="18"/>
  <c r="L68" i="18" s="1"/>
  <c r="J67" i="18"/>
  <c r="L67" i="18" s="1"/>
  <c r="J66" i="18"/>
  <c r="L66" i="18" s="1"/>
  <c r="J65" i="18"/>
  <c r="L65" i="18" s="1"/>
  <c r="J64" i="18"/>
  <c r="L64" i="18" s="1"/>
  <c r="J63" i="18"/>
  <c r="L63" i="18" s="1"/>
  <c r="J62" i="18"/>
  <c r="L62" i="18" s="1"/>
  <c r="J61" i="18"/>
  <c r="L61" i="18" s="1"/>
  <c r="J60" i="18"/>
  <c r="L60" i="18" s="1"/>
  <c r="J59" i="18"/>
  <c r="L59" i="18" s="1"/>
  <c r="J58" i="18"/>
  <c r="L58" i="18" s="1"/>
  <c r="J57" i="18"/>
  <c r="L57" i="18" s="1"/>
  <c r="J56" i="18"/>
  <c r="L56" i="18" s="1"/>
  <c r="J55" i="18"/>
  <c r="L55" i="18" s="1"/>
  <c r="J54" i="18"/>
  <c r="L54" i="18" s="1"/>
  <c r="J53" i="18"/>
  <c r="L53" i="18" s="1"/>
  <c r="J52" i="18"/>
  <c r="L52" i="18" s="1"/>
  <c r="J51" i="18"/>
  <c r="L51" i="18" s="1"/>
  <c r="J50" i="18"/>
  <c r="L50" i="18" s="1"/>
  <c r="J49" i="18"/>
  <c r="L49" i="18" s="1"/>
  <c r="J48" i="18"/>
  <c r="L48" i="18" s="1"/>
  <c r="J47" i="18"/>
  <c r="L47" i="18" s="1"/>
  <c r="J46" i="18"/>
  <c r="L46" i="18" s="1"/>
  <c r="J45" i="18"/>
  <c r="L45" i="18" s="1"/>
  <c r="J44" i="18"/>
  <c r="L44" i="18" s="1"/>
  <c r="J43" i="18"/>
  <c r="L43" i="18" s="1"/>
  <c r="J39" i="18"/>
  <c r="L39" i="18" s="1"/>
  <c r="J38" i="18"/>
  <c r="L38" i="18" s="1"/>
  <c r="J37" i="18"/>
  <c r="L37" i="18" s="1"/>
  <c r="J36" i="18"/>
  <c r="L36" i="18" s="1"/>
  <c r="J35" i="18"/>
  <c r="L35" i="18" s="1"/>
  <c r="J34" i="18"/>
  <c r="L34" i="18" s="1"/>
  <c r="J33" i="18"/>
  <c r="L33" i="18" s="1"/>
  <c r="J32" i="18"/>
  <c r="L32" i="18" s="1"/>
  <c r="J31" i="18"/>
  <c r="L31" i="18" s="1"/>
  <c r="J30" i="18"/>
  <c r="L30" i="18" s="1"/>
  <c r="J29" i="18"/>
  <c r="L29" i="18" s="1"/>
  <c r="J28" i="18"/>
  <c r="K22" i="18"/>
  <c r="M21" i="18" s="1"/>
  <c r="I22" i="18"/>
  <c r="H22" i="18"/>
  <c r="G22" i="18"/>
  <c r="F22" i="18"/>
  <c r="E22" i="18"/>
  <c r="D22" i="18"/>
  <c r="D140" i="18" s="1"/>
  <c r="J21" i="18"/>
  <c r="L21" i="18" s="1"/>
  <c r="J20" i="18"/>
  <c r="L20" i="18" s="1"/>
  <c r="J19" i="18"/>
  <c r="L19" i="18" s="1"/>
  <c r="J18" i="18"/>
  <c r="L18" i="18" s="1"/>
  <c r="J17" i="18"/>
  <c r="L17" i="18" s="1"/>
  <c r="J16" i="18"/>
  <c r="L16" i="18" s="1"/>
  <c r="J15" i="18"/>
  <c r="L15" i="18" s="1"/>
  <c r="J14" i="18"/>
  <c r="L14" i="18" s="1"/>
  <c r="J13" i="18"/>
  <c r="L13" i="18" s="1"/>
  <c r="J12" i="18"/>
  <c r="L12" i="18" s="1"/>
  <c r="J11" i="18"/>
  <c r="L11" i="18" s="1"/>
  <c r="C10" i="18"/>
  <c r="C22" i="18" s="1"/>
  <c r="C140" i="18" s="1"/>
  <c r="M113" i="18"/>
  <c r="M98" i="18"/>
  <c r="M82" i="18"/>
  <c r="M65" i="18"/>
  <c r="M51" i="18"/>
  <c r="M36" i="18"/>
  <c r="M20" i="21" l="1"/>
  <c r="L10" i="23"/>
  <c r="L22" i="23" s="1"/>
  <c r="J22" i="23"/>
  <c r="M18" i="23"/>
  <c r="M14" i="23"/>
  <c r="M10" i="23"/>
  <c r="M19" i="23"/>
  <c r="M15" i="23"/>
  <c r="M12" i="23"/>
  <c r="C146" i="23"/>
  <c r="C148" i="23" s="1"/>
  <c r="M21" i="23"/>
  <c r="M20" i="23"/>
  <c r="M16" i="23"/>
  <c r="M17" i="23"/>
  <c r="M11" i="23"/>
  <c r="M21" i="21"/>
  <c r="M10" i="21"/>
  <c r="M17" i="21"/>
  <c r="C146" i="21"/>
  <c r="C148" i="21" s="1"/>
  <c r="C161" i="21" s="1"/>
  <c r="M14" i="21"/>
  <c r="M21" i="20"/>
  <c r="M18" i="20"/>
  <c r="M19" i="20"/>
  <c r="L11" i="20"/>
  <c r="L19" i="20"/>
  <c r="L21" i="20"/>
  <c r="M43" i="20"/>
  <c r="M59" i="20"/>
  <c r="M75" i="20"/>
  <c r="M85" i="20"/>
  <c r="M101" i="20"/>
  <c r="M117" i="20"/>
  <c r="J139" i="20"/>
  <c r="M55" i="20"/>
  <c r="M71" i="20"/>
  <c r="M81" i="20"/>
  <c r="M97" i="20"/>
  <c r="M113" i="20"/>
  <c r="M137" i="20"/>
  <c r="M17" i="20"/>
  <c r="M28" i="20"/>
  <c r="M30" i="20"/>
  <c r="M32" i="20"/>
  <c r="M51" i="20"/>
  <c r="M67" i="20"/>
  <c r="M93" i="20"/>
  <c r="M109" i="20"/>
  <c r="M130" i="20"/>
  <c r="J10" i="20"/>
  <c r="M16" i="20"/>
  <c r="M31" i="20"/>
  <c r="M35" i="20"/>
  <c r="M39" i="20"/>
  <c r="M46" i="20"/>
  <c r="M50" i="20"/>
  <c r="M54" i="20"/>
  <c r="M58" i="20"/>
  <c r="M62" i="20"/>
  <c r="M66" i="20"/>
  <c r="M70" i="20"/>
  <c r="M74" i="20"/>
  <c r="M84" i="20"/>
  <c r="M88" i="20"/>
  <c r="M92" i="20"/>
  <c r="M96" i="20"/>
  <c r="M100" i="20"/>
  <c r="M104" i="20"/>
  <c r="M108" i="20"/>
  <c r="M112" i="20"/>
  <c r="M116" i="20"/>
  <c r="M125" i="20"/>
  <c r="M129" i="20"/>
  <c r="M136" i="20"/>
  <c r="C148" i="20"/>
  <c r="M12" i="20"/>
  <c r="M15" i="20"/>
  <c r="M34" i="20"/>
  <c r="M38" i="20"/>
  <c r="M45" i="20"/>
  <c r="M49" i="20"/>
  <c r="M53" i="20"/>
  <c r="M57" i="20"/>
  <c r="M61" i="20"/>
  <c r="M65" i="20"/>
  <c r="M69" i="20"/>
  <c r="M73" i="20"/>
  <c r="M83" i="20"/>
  <c r="M87" i="20"/>
  <c r="M91" i="20"/>
  <c r="M95" i="20"/>
  <c r="M99" i="20"/>
  <c r="M103" i="20"/>
  <c r="M107" i="20"/>
  <c r="M111" i="20"/>
  <c r="M115" i="20"/>
  <c r="M124" i="20"/>
  <c r="M128" i="20"/>
  <c r="M135" i="20"/>
  <c r="C149" i="20"/>
  <c r="C150" i="20" s="1"/>
  <c r="C163" i="20" s="1"/>
  <c r="M10" i="20"/>
  <c r="M11" i="20"/>
  <c r="M14" i="20"/>
  <c r="M20" i="20"/>
  <c r="L28" i="20"/>
  <c r="L139" i="20" s="1"/>
  <c r="M29" i="20"/>
  <c r="M33" i="20"/>
  <c r="M37" i="20"/>
  <c r="M44" i="20"/>
  <c r="M48" i="20"/>
  <c r="M52" i="20"/>
  <c r="M56" i="20"/>
  <c r="M60" i="20"/>
  <c r="M64" i="20"/>
  <c r="M68" i="20"/>
  <c r="M72" i="20"/>
  <c r="M76" i="20"/>
  <c r="M82" i="20"/>
  <c r="M86" i="20"/>
  <c r="M90" i="20"/>
  <c r="M94" i="20"/>
  <c r="M98" i="20"/>
  <c r="M102" i="20"/>
  <c r="M106" i="20"/>
  <c r="M110" i="20"/>
  <c r="M114" i="20"/>
  <c r="M123" i="20"/>
  <c r="M127" i="20"/>
  <c r="M134" i="20"/>
  <c r="L139" i="19"/>
  <c r="M30" i="19"/>
  <c r="M35" i="19"/>
  <c r="M44" i="19"/>
  <c r="M49" i="19"/>
  <c r="M54" i="19"/>
  <c r="M60" i="19"/>
  <c r="M65" i="19"/>
  <c r="M70" i="19"/>
  <c r="M76" i="19"/>
  <c r="M86" i="19"/>
  <c r="M91" i="19"/>
  <c r="M99" i="19"/>
  <c r="M107" i="19"/>
  <c r="M115" i="19"/>
  <c r="M128" i="19"/>
  <c r="M31" i="19"/>
  <c r="M37" i="19"/>
  <c r="M45" i="19"/>
  <c r="M50" i="19"/>
  <c r="M56" i="19"/>
  <c r="M61" i="19"/>
  <c r="M66" i="19"/>
  <c r="M72" i="19"/>
  <c r="M82" i="19"/>
  <c r="M87" i="19"/>
  <c r="M94" i="19"/>
  <c r="M102" i="19"/>
  <c r="M110" i="19"/>
  <c r="M123" i="19"/>
  <c r="M134" i="19"/>
  <c r="L11" i="19"/>
  <c r="M14" i="19"/>
  <c r="K22" i="19"/>
  <c r="L17" i="19"/>
  <c r="L19" i="19"/>
  <c r="M19" i="19"/>
  <c r="M15" i="19"/>
  <c r="M10" i="19"/>
  <c r="M20" i="19"/>
  <c r="M11" i="19"/>
  <c r="C148" i="19"/>
  <c r="C150" i="19" s="1"/>
  <c r="M18" i="19"/>
  <c r="M16" i="19"/>
  <c r="M21" i="19"/>
  <c r="M17" i="19"/>
  <c r="M12" i="19"/>
  <c r="J10" i="19"/>
  <c r="M28" i="19"/>
  <c r="M32" i="19"/>
  <c r="M36" i="19"/>
  <c r="M43" i="19"/>
  <c r="M47" i="19"/>
  <c r="M51" i="19"/>
  <c r="M55" i="19"/>
  <c r="M59" i="19"/>
  <c r="M63" i="19"/>
  <c r="M67" i="19"/>
  <c r="M71" i="19"/>
  <c r="M75" i="19"/>
  <c r="M81" i="19"/>
  <c r="M85" i="19"/>
  <c r="M89" i="19"/>
  <c r="M93" i="19"/>
  <c r="M97" i="19"/>
  <c r="M101" i="19"/>
  <c r="M105" i="19"/>
  <c r="M109" i="19"/>
  <c r="M113" i="19"/>
  <c r="M117" i="19"/>
  <c r="M126" i="19"/>
  <c r="M136" i="19"/>
  <c r="M92" i="19"/>
  <c r="M96" i="19"/>
  <c r="M100" i="19"/>
  <c r="M104" i="19"/>
  <c r="M108" i="19"/>
  <c r="M112" i="19"/>
  <c r="M116" i="19"/>
  <c r="M125" i="19"/>
  <c r="M129" i="19"/>
  <c r="M135" i="19"/>
  <c r="M28" i="18"/>
  <c r="M43" i="18"/>
  <c r="M54" i="18"/>
  <c r="M67" i="18"/>
  <c r="M87" i="18"/>
  <c r="M101" i="18"/>
  <c r="M117" i="18"/>
  <c r="M90" i="18"/>
  <c r="M32" i="18"/>
  <c r="M45" i="18"/>
  <c r="M57" i="18"/>
  <c r="M73" i="18"/>
  <c r="M103" i="18"/>
  <c r="M136" i="18"/>
  <c r="M34" i="18"/>
  <c r="M47" i="18"/>
  <c r="M62" i="18"/>
  <c r="M75" i="18"/>
  <c r="M93" i="18"/>
  <c r="M109" i="18"/>
  <c r="M30" i="18"/>
  <c r="M38" i="18"/>
  <c r="M49" i="18"/>
  <c r="M59" i="18"/>
  <c r="M70" i="18"/>
  <c r="M85" i="18"/>
  <c r="M95" i="18"/>
  <c r="M106" i="18"/>
  <c r="M126" i="18"/>
  <c r="J10" i="18"/>
  <c r="J22" i="18" s="1"/>
  <c r="J139" i="18"/>
  <c r="M12" i="18"/>
  <c r="M18" i="18"/>
  <c r="M138" i="18"/>
  <c r="M14" i="18"/>
  <c r="M19" i="18"/>
  <c r="M29" i="18"/>
  <c r="M33" i="18"/>
  <c r="M37" i="18"/>
  <c r="M44" i="18"/>
  <c r="M48" i="18"/>
  <c r="M53" i="18"/>
  <c r="M58" i="18"/>
  <c r="M63" i="18"/>
  <c r="M69" i="18"/>
  <c r="M74" i="18"/>
  <c r="M83" i="18"/>
  <c r="M89" i="18"/>
  <c r="M94" i="18"/>
  <c r="M99" i="18"/>
  <c r="M105" i="18"/>
  <c r="M110" i="18"/>
  <c r="M123" i="18"/>
  <c r="M137" i="18"/>
  <c r="C148" i="18"/>
  <c r="M15" i="18"/>
  <c r="C149" i="18"/>
  <c r="M20" i="18"/>
  <c r="M11" i="18"/>
  <c r="M16" i="18"/>
  <c r="M31" i="18"/>
  <c r="M35" i="18"/>
  <c r="M39" i="18"/>
  <c r="M46" i="18"/>
  <c r="M50" i="18"/>
  <c r="M55" i="18"/>
  <c r="M61" i="18"/>
  <c r="M66" i="18"/>
  <c r="M71" i="18"/>
  <c r="M81" i="18"/>
  <c r="M86" i="18"/>
  <c r="M91" i="18"/>
  <c r="M97" i="18"/>
  <c r="M102" i="18"/>
  <c r="M107" i="18"/>
  <c r="M114" i="18"/>
  <c r="L28" i="18"/>
  <c r="L139" i="18" s="1"/>
  <c r="M10" i="18"/>
  <c r="M17" i="18"/>
  <c r="M52" i="18"/>
  <c r="M56" i="18"/>
  <c r="M60" i="18"/>
  <c r="M64" i="18"/>
  <c r="M68" i="18"/>
  <c r="M72" i="18"/>
  <c r="M76" i="18"/>
  <c r="M84" i="18"/>
  <c r="M88" i="18"/>
  <c r="M92" i="18"/>
  <c r="M96" i="18"/>
  <c r="M100" i="18"/>
  <c r="M104" i="18"/>
  <c r="M108" i="18"/>
  <c r="M112" i="18"/>
  <c r="M116" i="18"/>
  <c r="M125" i="18"/>
  <c r="M129" i="18"/>
  <c r="M135" i="18"/>
  <c r="M111" i="18"/>
  <c r="M115" i="18"/>
  <c r="M124" i="18"/>
  <c r="M128" i="18"/>
  <c r="M134" i="18"/>
  <c r="C160" i="23" l="1"/>
  <c r="C159" i="23"/>
  <c r="C160" i="21"/>
  <c r="J22" i="20"/>
  <c r="L10" i="20"/>
  <c r="L22" i="20" s="1"/>
  <c r="J22" i="19"/>
  <c r="L10" i="19"/>
  <c r="L22" i="19" s="1"/>
  <c r="C165" i="19"/>
  <c r="L10" i="18"/>
  <c r="L22" i="18" s="1"/>
  <c r="C150" i="18"/>
  <c r="C166" i="18" s="1"/>
  <c r="C10" i="17" l="1"/>
  <c r="C158" i="17" l="1"/>
  <c r="C160" i="17"/>
  <c r="C157" i="17"/>
  <c r="C147" i="17"/>
  <c r="K139" i="17"/>
  <c r="C149" i="17" s="1"/>
  <c r="I139" i="17"/>
  <c r="H139" i="17"/>
  <c r="G139" i="17"/>
  <c r="F139" i="17"/>
  <c r="E139" i="17"/>
  <c r="D139" i="17"/>
  <c r="C139" i="17"/>
  <c r="J138" i="17"/>
  <c r="L138" i="17" s="1"/>
  <c r="J137" i="17"/>
  <c r="L137" i="17" s="1"/>
  <c r="J136" i="17"/>
  <c r="L136" i="17" s="1"/>
  <c r="L135" i="17"/>
  <c r="J135" i="17"/>
  <c r="J134" i="17"/>
  <c r="L134" i="17" s="1"/>
  <c r="L130" i="17"/>
  <c r="J130" i="17"/>
  <c r="J129" i="17"/>
  <c r="L129" i="17" s="1"/>
  <c r="J128" i="17"/>
  <c r="L128" i="17" s="1"/>
  <c r="J127" i="17"/>
  <c r="L127" i="17" s="1"/>
  <c r="J126" i="17"/>
  <c r="L126" i="17" s="1"/>
  <c r="J125" i="17"/>
  <c r="L125" i="17" s="1"/>
  <c r="L124" i="17"/>
  <c r="J124" i="17"/>
  <c r="J123" i="17"/>
  <c r="L123" i="17" s="1"/>
  <c r="J117" i="17"/>
  <c r="L117" i="17" s="1"/>
  <c r="J116" i="17"/>
  <c r="L116" i="17" s="1"/>
  <c r="J115" i="17"/>
  <c r="L115" i="17" s="1"/>
  <c r="J114" i="17"/>
  <c r="L114" i="17" s="1"/>
  <c r="L113" i="17"/>
  <c r="J113" i="17"/>
  <c r="J112" i="17"/>
  <c r="L112" i="17" s="1"/>
  <c r="J111" i="17"/>
  <c r="L111" i="17" s="1"/>
  <c r="J110" i="17"/>
  <c r="L110" i="17" s="1"/>
  <c r="J109" i="17"/>
  <c r="L109" i="17" s="1"/>
  <c r="J108" i="17"/>
  <c r="L108" i="17" s="1"/>
  <c r="J107" i="17"/>
  <c r="L107" i="17" s="1"/>
  <c r="J106" i="17"/>
  <c r="L106" i="17" s="1"/>
  <c r="J105" i="17"/>
  <c r="L105" i="17" s="1"/>
  <c r="J104" i="17"/>
  <c r="L104" i="17" s="1"/>
  <c r="J103" i="17"/>
  <c r="L103" i="17" s="1"/>
  <c r="J102" i="17"/>
  <c r="L102" i="17" s="1"/>
  <c r="L101" i="17"/>
  <c r="J101" i="17"/>
  <c r="J100" i="17"/>
  <c r="L100" i="17" s="1"/>
  <c r="J99" i="17"/>
  <c r="L99" i="17" s="1"/>
  <c r="J98" i="17"/>
  <c r="L98" i="17" s="1"/>
  <c r="J97" i="17"/>
  <c r="L97" i="17" s="1"/>
  <c r="J96" i="17"/>
  <c r="L96" i="17" s="1"/>
  <c r="L95" i="17"/>
  <c r="J95" i="17"/>
  <c r="J94" i="17"/>
  <c r="L94" i="17" s="1"/>
  <c r="L93" i="17"/>
  <c r="J93" i="17"/>
  <c r="J92" i="17"/>
  <c r="L92" i="17" s="1"/>
  <c r="J91" i="17"/>
  <c r="L91" i="17" s="1"/>
  <c r="J90" i="17"/>
  <c r="L90" i="17" s="1"/>
  <c r="L89" i="17"/>
  <c r="J89" i="17"/>
  <c r="J88" i="17"/>
  <c r="L88" i="17" s="1"/>
  <c r="L87" i="17"/>
  <c r="J87" i="17"/>
  <c r="J86" i="17"/>
  <c r="L86" i="17" s="1"/>
  <c r="J85" i="17"/>
  <c r="L85" i="17" s="1"/>
  <c r="J84" i="17"/>
  <c r="L84" i="17" s="1"/>
  <c r="J83" i="17"/>
  <c r="L83" i="17" s="1"/>
  <c r="J82" i="17"/>
  <c r="L82" i="17" s="1"/>
  <c r="L81" i="17"/>
  <c r="J81" i="17"/>
  <c r="J76" i="17"/>
  <c r="L76" i="17" s="1"/>
  <c r="J75" i="17"/>
  <c r="L75" i="17" s="1"/>
  <c r="J74" i="17"/>
  <c r="L74" i="17" s="1"/>
  <c r="J73" i="17"/>
  <c r="L73" i="17" s="1"/>
  <c r="J72" i="17"/>
  <c r="L72" i="17" s="1"/>
  <c r="J71" i="17"/>
  <c r="L71" i="17" s="1"/>
  <c r="J70" i="17"/>
  <c r="L70" i="17" s="1"/>
  <c r="J69" i="17"/>
  <c r="L69" i="17" s="1"/>
  <c r="J68" i="17"/>
  <c r="L68" i="17" s="1"/>
  <c r="J67" i="17"/>
  <c r="L67" i="17" s="1"/>
  <c r="J66" i="17"/>
  <c r="L66" i="17" s="1"/>
  <c r="L65" i="17"/>
  <c r="J65" i="17"/>
  <c r="J64" i="17"/>
  <c r="L64" i="17" s="1"/>
  <c r="J63" i="17"/>
  <c r="L63" i="17" s="1"/>
  <c r="J62" i="17"/>
  <c r="L62" i="17" s="1"/>
  <c r="J61" i="17"/>
  <c r="L61" i="17" s="1"/>
  <c r="J60" i="17"/>
  <c r="L60" i="17" s="1"/>
  <c r="L59" i="17"/>
  <c r="J59" i="17"/>
  <c r="J58" i="17"/>
  <c r="L58" i="17" s="1"/>
  <c r="L57" i="17"/>
  <c r="J57" i="17"/>
  <c r="J56" i="17"/>
  <c r="L56" i="17" s="1"/>
  <c r="J55" i="17"/>
  <c r="L55" i="17" s="1"/>
  <c r="J54" i="17"/>
  <c r="L54" i="17" s="1"/>
  <c r="L53" i="17"/>
  <c r="J53" i="17"/>
  <c r="J52" i="17"/>
  <c r="L52" i="17" s="1"/>
  <c r="L51" i="17"/>
  <c r="J51" i="17"/>
  <c r="J50" i="17"/>
  <c r="L50" i="17" s="1"/>
  <c r="J49" i="17"/>
  <c r="L49" i="17" s="1"/>
  <c r="J48" i="17"/>
  <c r="L48" i="17" s="1"/>
  <c r="J47" i="17"/>
  <c r="L47" i="17" s="1"/>
  <c r="J46" i="17"/>
  <c r="L46" i="17" s="1"/>
  <c r="L45" i="17"/>
  <c r="J45" i="17"/>
  <c r="J44" i="17"/>
  <c r="L44" i="17" s="1"/>
  <c r="J43" i="17"/>
  <c r="L43" i="17" s="1"/>
  <c r="J39" i="17"/>
  <c r="L39" i="17" s="1"/>
  <c r="J38" i="17"/>
  <c r="L38" i="17" s="1"/>
  <c r="J37" i="17"/>
  <c r="L37" i="17" s="1"/>
  <c r="J36" i="17"/>
  <c r="L36" i="17" s="1"/>
  <c r="J35" i="17"/>
  <c r="L35" i="17" s="1"/>
  <c r="J34" i="17"/>
  <c r="L34" i="17" s="1"/>
  <c r="J33" i="17"/>
  <c r="L33" i="17" s="1"/>
  <c r="J32" i="17"/>
  <c r="L32" i="17" s="1"/>
  <c r="J31" i="17"/>
  <c r="L31" i="17" s="1"/>
  <c r="L30" i="17"/>
  <c r="J30" i="17"/>
  <c r="J29" i="17"/>
  <c r="L29" i="17" s="1"/>
  <c r="J28" i="17"/>
  <c r="J139" i="17" s="1"/>
  <c r="I22" i="17"/>
  <c r="H22" i="17"/>
  <c r="G22" i="17"/>
  <c r="F22" i="17"/>
  <c r="E22" i="17"/>
  <c r="D22" i="17"/>
  <c r="J21" i="17"/>
  <c r="L21" i="17" s="1"/>
  <c r="J20" i="17"/>
  <c r="L20" i="17" s="1"/>
  <c r="J19" i="17"/>
  <c r="L19" i="17" s="1"/>
  <c r="J18" i="17"/>
  <c r="L18" i="17" s="1"/>
  <c r="J17" i="17"/>
  <c r="L17" i="17" s="1"/>
  <c r="J16" i="17"/>
  <c r="L16" i="17" s="1"/>
  <c r="L15" i="17"/>
  <c r="J15" i="17"/>
  <c r="J14" i="17"/>
  <c r="L14" i="17" s="1"/>
  <c r="J13" i="17"/>
  <c r="L13" i="17" s="1"/>
  <c r="K22" i="17"/>
  <c r="M21" i="17" s="1"/>
  <c r="J12" i="17"/>
  <c r="L12" i="17" s="1"/>
  <c r="J11" i="17"/>
  <c r="L11" i="17" s="1"/>
  <c r="C22" i="17"/>
  <c r="C140" i="17" s="1"/>
  <c r="M138" i="17"/>
  <c r="M137" i="17"/>
  <c r="M136" i="17"/>
  <c r="M135" i="17"/>
  <c r="M134" i="17"/>
  <c r="M129" i="17"/>
  <c r="M128" i="17"/>
  <c r="M127" i="17"/>
  <c r="M126" i="17"/>
  <c r="M125" i="17"/>
  <c r="M124" i="17"/>
  <c r="M123" i="17"/>
  <c r="M117" i="17"/>
  <c r="M116" i="17"/>
  <c r="M115" i="17"/>
  <c r="M114" i="17"/>
  <c r="M113" i="17"/>
  <c r="M112" i="17"/>
  <c r="M111" i="17"/>
  <c r="M110" i="17"/>
  <c r="M109" i="17"/>
  <c r="M108" i="17"/>
  <c r="M107" i="17"/>
  <c r="M106" i="17"/>
  <c r="M105" i="17"/>
  <c r="M104" i="17"/>
  <c r="M103" i="17"/>
  <c r="M102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76" i="17"/>
  <c r="M75" i="17"/>
  <c r="M74" i="17"/>
  <c r="M73" i="17"/>
  <c r="M72" i="17"/>
  <c r="M71" i="17"/>
  <c r="M70" i="17"/>
  <c r="M69" i="17"/>
  <c r="M68" i="17"/>
  <c r="M67" i="17"/>
  <c r="M66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C160" i="16"/>
  <c r="C157" i="16"/>
  <c r="C147" i="16"/>
  <c r="K139" i="16"/>
  <c r="C149" i="16" s="1"/>
  <c r="I139" i="16"/>
  <c r="H139" i="16"/>
  <c r="G139" i="16"/>
  <c r="F139" i="16"/>
  <c r="E139" i="16"/>
  <c r="D139" i="16"/>
  <c r="C139" i="16"/>
  <c r="J138" i="16"/>
  <c r="L138" i="16" s="1"/>
  <c r="J137" i="16"/>
  <c r="L137" i="16" s="1"/>
  <c r="J136" i="16"/>
  <c r="L136" i="16" s="1"/>
  <c r="J135" i="16"/>
  <c r="L135" i="16" s="1"/>
  <c r="J134" i="16"/>
  <c r="L134" i="16" s="1"/>
  <c r="J130" i="16"/>
  <c r="L130" i="16" s="1"/>
  <c r="L129" i="16"/>
  <c r="J129" i="16"/>
  <c r="J128" i="16"/>
  <c r="L128" i="16" s="1"/>
  <c r="J127" i="16"/>
  <c r="L127" i="16" s="1"/>
  <c r="J126" i="16"/>
  <c r="L126" i="16" s="1"/>
  <c r="J125" i="16"/>
  <c r="L125" i="16" s="1"/>
  <c r="J124" i="16"/>
  <c r="L124" i="16" s="1"/>
  <c r="J123" i="16"/>
  <c r="L123" i="16" s="1"/>
  <c r="J117" i="16"/>
  <c r="L117" i="16" s="1"/>
  <c r="J116" i="16"/>
  <c r="L116" i="16" s="1"/>
  <c r="J115" i="16"/>
  <c r="L115" i="16" s="1"/>
  <c r="J114" i="16"/>
  <c r="L114" i="16" s="1"/>
  <c r="J113" i="16"/>
  <c r="L113" i="16" s="1"/>
  <c r="J112" i="16"/>
  <c r="L112" i="16" s="1"/>
  <c r="J111" i="16"/>
  <c r="L111" i="16" s="1"/>
  <c r="J110" i="16"/>
  <c r="L110" i="16" s="1"/>
  <c r="J109" i="16"/>
  <c r="L109" i="16" s="1"/>
  <c r="L108" i="16"/>
  <c r="J108" i="16"/>
  <c r="J107" i="16"/>
  <c r="L107" i="16" s="1"/>
  <c r="J106" i="16"/>
  <c r="L106" i="16" s="1"/>
  <c r="J105" i="16"/>
  <c r="L105" i="16" s="1"/>
  <c r="J104" i="16"/>
  <c r="L104" i="16" s="1"/>
  <c r="J103" i="16"/>
  <c r="L103" i="16" s="1"/>
  <c r="J102" i="16"/>
  <c r="L102" i="16" s="1"/>
  <c r="J101" i="16"/>
  <c r="L101" i="16" s="1"/>
  <c r="L100" i="16"/>
  <c r="J100" i="16"/>
  <c r="J99" i="16"/>
  <c r="L99" i="16" s="1"/>
  <c r="J98" i="16"/>
  <c r="L98" i="16" s="1"/>
  <c r="J97" i="16"/>
  <c r="L97" i="16" s="1"/>
  <c r="J96" i="16"/>
  <c r="L96" i="16" s="1"/>
  <c r="J95" i="16"/>
  <c r="L95" i="16" s="1"/>
  <c r="J94" i="16"/>
  <c r="L94" i="16" s="1"/>
  <c r="J93" i="16"/>
  <c r="L93" i="16" s="1"/>
  <c r="L92" i="16"/>
  <c r="J92" i="16"/>
  <c r="J91" i="16"/>
  <c r="L91" i="16" s="1"/>
  <c r="J90" i="16"/>
  <c r="L90" i="16" s="1"/>
  <c r="J89" i="16"/>
  <c r="L89" i="16" s="1"/>
  <c r="J88" i="16"/>
  <c r="L88" i="16" s="1"/>
  <c r="J87" i="16"/>
  <c r="L87" i="16" s="1"/>
  <c r="J86" i="16"/>
  <c r="L86" i="16" s="1"/>
  <c r="J85" i="16"/>
  <c r="L85" i="16" s="1"/>
  <c r="J84" i="16"/>
  <c r="L84" i="16" s="1"/>
  <c r="J83" i="16"/>
  <c r="L83" i="16" s="1"/>
  <c r="J82" i="16"/>
  <c r="L82" i="16" s="1"/>
  <c r="J81" i="16"/>
  <c r="L81" i="16" s="1"/>
  <c r="J76" i="16"/>
  <c r="L76" i="16" s="1"/>
  <c r="J75" i="16"/>
  <c r="L75" i="16" s="1"/>
  <c r="J74" i="16"/>
  <c r="L74" i="16" s="1"/>
  <c r="J73" i="16"/>
  <c r="L73" i="16" s="1"/>
  <c r="L72" i="16"/>
  <c r="J72" i="16"/>
  <c r="J71" i="16"/>
  <c r="L71" i="16" s="1"/>
  <c r="J70" i="16"/>
  <c r="L70" i="16" s="1"/>
  <c r="J69" i="16"/>
  <c r="L69" i="16" s="1"/>
  <c r="J68" i="16"/>
  <c r="L68" i="16" s="1"/>
  <c r="J67" i="16"/>
  <c r="L67" i="16" s="1"/>
  <c r="J66" i="16"/>
  <c r="L66" i="16" s="1"/>
  <c r="J65" i="16"/>
  <c r="L65" i="16" s="1"/>
  <c r="L64" i="16"/>
  <c r="J64" i="16"/>
  <c r="J63" i="16"/>
  <c r="L63" i="16" s="1"/>
  <c r="J62" i="16"/>
  <c r="L62" i="16" s="1"/>
  <c r="J61" i="16"/>
  <c r="L61" i="16" s="1"/>
  <c r="J60" i="16"/>
  <c r="L60" i="16" s="1"/>
  <c r="J59" i="16"/>
  <c r="L59" i="16" s="1"/>
  <c r="J58" i="16"/>
  <c r="L58" i="16" s="1"/>
  <c r="L57" i="16"/>
  <c r="J57" i="16"/>
  <c r="J56" i="16"/>
  <c r="L56" i="16" s="1"/>
  <c r="J55" i="16"/>
  <c r="L55" i="16" s="1"/>
  <c r="J54" i="16"/>
  <c r="L54" i="16" s="1"/>
  <c r="J53" i="16"/>
  <c r="L53" i="16" s="1"/>
  <c r="J52" i="16"/>
  <c r="L52" i="16" s="1"/>
  <c r="J51" i="16"/>
  <c r="L51" i="16" s="1"/>
  <c r="J50" i="16"/>
  <c r="L50" i="16" s="1"/>
  <c r="J49" i="16"/>
  <c r="L49" i="16" s="1"/>
  <c r="J48" i="16"/>
  <c r="L48" i="16" s="1"/>
  <c r="J47" i="16"/>
  <c r="L47" i="16" s="1"/>
  <c r="J46" i="16"/>
  <c r="L46" i="16" s="1"/>
  <c r="J45" i="16"/>
  <c r="L45" i="16" s="1"/>
  <c r="J44" i="16"/>
  <c r="L44" i="16" s="1"/>
  <c r="J43" i="16"/>
  <c r="L43" i="16" s="1"/>
  <c r="J39" i="16"/>
  <c r="L39" i="16" s="1"/>
  <c r="J38" i="16"/>
  <c r="L38" i="16" s="1"/>
  <c r="J37" i="16"/>
  <c r="L37" i="16" s="1"/>
  <c r="J36" i="16"/>
  <c r="L36" i="16" s="1"/>
  <c r="J35" i="16"/>
  <c r="L35" i="16" s="1"/>
  <c r="J34" i="16"/>
  <c r="L34" i="16" s="1"/>
  <c r="J33" i="16"/>
  <c r="L33" i="16" s="1"/>
  <c r="J32" i="16"/>
  <c r="L32" i="16" s="1"/>
  <c r="J31" i="16"/>
  <c r="L31" i="16" s="1"/>
  <c r="J30" i="16"/>
  <c r="L30" i="16" s="1"/>
  <c r="J29" i="16"/>
  <c r="J28" i="16"/>
  <c r="L28" i="16" s="1"/>
  <c r="K22" i="16"/>
  <c r="C148" i="16" s="1"/>
  <c r="I22" i="16"/>
  <c r="H22" i="16"/>
  <c r="G22" i="16"/>
  <c r="F22" i="16"/>
  <c r="E22" i="16"/>
  <c r="D22" i="16"/>
  <c r="J21" i="16"/>
  <c r="L21" i="16" s="1"/>
  <c r="J20" i="16"/>
  <c r="L20" i="16" s="1"/>
  <c r="J19" i="16"/>
  <c r="L19" i="16" s="1"/>
  <c r="J18" i="16"/>
  <c r="L18" i="16" s="1"/>
  <c r="J17" i="16"/>
  <c r="L17" i="16" s="1"/>
  <c r="J16" i="16"/>
  <c r="L16" i="16" s="1"/>
  <c r="J15" i="16"/>
  <c r="L15" i="16" s="1"/>
  <c r="J14" i="16"/>
  <c r="L14" i="16" s="1"/>
  <c r="J13" i="16"/>
  <c r="L13" i="16" s="1"/>
  <c r="J12" i="16"/>
  <c r="L12" i="16" s="1"/>
  <c r="J11" i="16"/>
  <c r="L11" i="16" s="1"/>
  <c r="C10" i="16"/>
  <c r="C22" i="16" s="1"/>
  <c r="C140" i="16" s="1"/>
  <c r="D140" i="17" l="1"/>
  <c r="J10" i="17"/>
  <c r="L10" i="17" s="1"/>
  <c r="L28" i="17"/>
  <c r="C162" i="17"/>
  <c r="J10" i="16"/>
  <c r="J22" i="16" s="1"/>
  <c r="J139" i="16"/>
  <c r="C162" i="16"/>
  <c r="M16" i="17"/>
  <c r="C148" i="17"/>
  <c r="C150" i="17" s="1"/>
  <c r="C165" i="17" s="1"/>
  <c r="L22" i="17"/>
  <c r="L139" i="17"/>
  <c r="M20" i="17"/>
  <c r="M12" i="17"/>
  <c r="M15" i="17"/>
  <c r="M19" i="17"/>
  <c r="M11" i="17"/>
  <c r="M14" i="17"/>
  <c r="M18" i="17"/>
  <c r="M10" i="17"/>
  <c r="M17" i="17"/>
  <c r="C150" i="16"/>
  <c r="C165" i="16" s="1"/>
  <c r="L29" i="16"/>
  <c r="L139" i="16" s="1"/>
  <c r="L10" i="16" l="1"/>
  <c r="L22" i="16" s="1"/>
  <c r="J22" i="17"/>
  <c r="M138" i="16"/>
  <c r="M137" i="16"/>
  <c r="M127" i="16"/>
  <c r="M123" i="16"/>
  <c r="M114" i="16"/>
  <c r="M110" i="16"/>
  <c r="M106" i="16"/>
  <c r="M102" i="16"/>
  <c r="M98" i="16"/>
  <c r="M94" i="16"/>
  <c r="M90" i="16"/>
  <c r="M87" i="16"/>
  <c r="M86" i="16"/>
  <c r="M83" i="16"/>
  <c r="M82" i="16"/>
  <c r="M75" i="16"/>
  <c r="M74" i="16"/>
  <c r="M71" i="16"/>
  <c r="M70" i="16"/>
  <c r="M67" i="16"/>
  <c r="M66" i="16"/>
  <c r="M63" i="16"/>
  <c r="M62" i="16"/>
  <c r="M59" i="16"/>
  <c r="M58" i="16"/>
  <c r="M55" i="16"/>
  <c r="M54" i="16"/>
  <c r="M51" i="16"/>
  <c r="M50" i="16"/>
  <c r="M47" i="16"/>
  <c r="M46" i="16"/>
  <c r="M43" i="16"/>
  <c r="M39" i="16"/>
  <c r="M36" i="16"/>
  <c r="M35" i="16"/>
  <c r="M32" i="16"/>
  <c r="M31" i="16"/>
  <c r="M28" i="16"/>
  <c r="M20" i="16"/>
  <c r="M19" i="16"/>
  <c r="M16" i="16"/>
  <c r="M15" i="16"/>
  <c r="M12" i="16"/>
  <c r="M11" i="16" l="1"/>
  <c r="M14" i="16"/>
  <c r="M18" i="16"/>
  <c r="M30" i="16"/>
  <c r="M34" i="16"/>
  <c r="M38" i="16"/>
  <c r="M45" i="16"/>
  <c r="M49" i="16"/>
  <c r="M53" i="16"/>
  <c r="M57" i="16"/>
  <c r="M61" i="16"/>
  <c r="M65" i="16"/>
  <c r="M69" i="16"/>
  <c r="M73" i="16"/>
  <c r="M81" i="16"/>
  <c r="M85" i="16"/>
  <c r="M89" i="16"/>
  <c r="M93" i="16"/>
  <c r="M97" i="16"/>
  <c r="M101" i="16"/>
  <c r="M105" i="16"/>
  <c r="M109" i="16"/>
  <c r="M113" i="16"/>
  <c r="M117" i="16"/>
  <c r="M126" i="16"/>
  <c r="M136" i="16"/>
  <c r="M10" i="16"/>
  <c r="M17" i="16"/>
  <c r="M21" i="16"/>
  <c r="M29" i="16"/>
  <c r="M33" i="16"/>
  <c r="M37" i="16"/>
  <c r="M44" i="16"/>
  <c r="M48" i="16"/>
  <c r="M52" i="16"/>
  <c r="M56" i="16"/>
  <c r="M60" i="16"/>
  <c r="M64" i="16"/>
  <c r="M68" i="16"/>
  <c r="M72" i="16"/>
  <c r="M76" i="16"/>
  <c r="M84" i="16"/>
  <c r="M88" i="16"/>
  <c r="M92" i="16"/>
  <c r="M96" i="16"/>
  <c r="M100" i="16"/>
  <c r="M104" i="16"/>
  <c r="M108" i="16"/>
  <c r="M112" i="16"/>
  <c r="M116" i="16"/>
  <c r="M125" i="16"/>
  <c r="M129" i="16"/>
  <c r="M135" i="16"/>
  <c r="M91" i="16"/>
  <c r="M95" i="16"/>
  <c r="M99" i="16"/>
  <c r="M103" i="16"/>
  <c r="M107" i="16"/>
  <c r="M111" i="16"/>
  <c r="M115" i="16"/>
  <c r="M124" i="16"/>
  <c r="M128" i="16"/>
  <c r="M134" i="16"/>
  <c r="C157" i="15"/>
  <c r="C160" i="15" s="1"/>
  <c r="C147" i="15"/>
  <c r="K139" i="15"/>
  <c r="C149" i="15" s="1"/>
  <c r="I139" i="15"/>
  <c r="H139" i="15"/>
  <c r="G139" i="15"/>
  <c r="F139" i="15"/>
  <c r="E139" i="15"/>
  <c r="D139" i="15"/>
  <c r="C139" i="15"/>
  <c r="M138" i="15"/>
  <c r="L138" i="15"/>
  <c r="J138" i="15"/>
  <c r="M137" i="15"/>
  <c r="J137" i="15"/>
  <c r="L137" i="15" s="1"/>
  <c r="M136" i="15"/>
  <c r="J136" i="15"/>
  <c r="L136" i="15" s="1"/>
  <c r="M135" i="15"/>
  <c r="J135" i="15"/>
  <c r="L135" i="15" s="1"/>
  <c r="M134" i="15"/>
  <c r="L134" i="15"/>
  <c r="J134" i="15"/>
  <c r="J130" i="15"/>
  <c r="L130" i="15" s="1"/>
  <c r="M129" i="15"/>
  <c r="J129" i="15"/>
  <c r="L129" i="15" s="1"/>
  <c r="M128" i="15"/>
  <c r="L128" i="15"/>
  <c r="J128" i="15"/>
  <c r="M127" i="15"/>
  <c r="J127" i="15"/>
  <c r="L127" i="15" s="1"/>
  <c r="M126" i="15"/>
  <c r="J126" i="15"/>
  <c r="L126" i="15" s="1"/>
  <c r="M125" i="15"/>
  <c r="J125" i="15"/>
  <c r="L125" i="15" s="1"/>
  <c r="M124" i="15"/>
  <c r="L124" i="15"/>
  <c r="J124" i="15"/>
  <c r="M123" i="15"/>
  <c r="J123" i="15"/>
  <c r="L123" i="15" s="1"/>
  <c r="M117" i="15"/>
  <c r="J117" i="15"/>
  <c r="L117" i="15" s="1"/>
  <c r="M116" i="15"/>
  <c r="J116" i="15"/>
  <c r="L116" i="15" s="1"/>
  <c r="M115" i="15"/>
  <c r="L115" i="15"/>
  <c r="J115" i="15"/>
  <c r="M114" i="15"/>
  <c r="J114" i="15"/>
  <c r="L114" i="15" s="1"/>
  <c r="M113" i="15"/>
  <c r="J113" i="15"/>
  <c r="L113" i="15" s="1"/>
  <c r="M112" i="15"/>
  <c r="J112" i="15"/>
  <c r="L112" i="15" s="1"/>
  <c r="M111" i="15"/>
  <c r="L111" i="15"/>
  <c r="J111" i="15"/>
  <c r="M110" i="15"/>
  <c r="J110" i="15"/>
  <c r="L110" i="15" s="1"/>
  <c r="M109" i="15"/>
  <c r="J109" i="15"/>
  <c r="L109" i="15" s="1"/>
  <c r="M108" i="15"/>
  <c r="J108" i="15"/>
  <c r="L108" i="15" s="1"/>
  <c r="M107" i="15"/>
  <c r="L107" i="15"/>
  <c r="J107" i="15"/>
  <c r="M106" i="15"/>
  <c r="J106" i="15"/>
  <c r="L106" i="15" s="1"/>
  <c r="M105" i="15"/>
  <c r="L105" i="15"/>
  <c r="J105" i="15"/>
  <c r="M104" i="15"/>
  <c r="J104" i="15"/>
  <c r="L104" i="15" s="1"/>
  <c r="M103" i="15"/>
  <c r="J103" i="15"/>
  <c r="L103" i="15" s="1"/>
  <c r="M102" i="15"/>
  <c r="L102" i="15"/>
  <c r="J102" i="15"/>
  <c r="M101" i="15"/>
  <c r="J101" i="15"/>
  <c r="L101" i="15" s="1"/>
  <c r="M100" i="15"/>
  <c r="J100" i="15"/>
  <c r="L100" i="15" s="1"/>
  <c r="M99" i="15"/>
  <c r="L99" i="15"/>
  <c r="J99" i="15"/>
  <c r="M98" i="15"/>
  <c r="J98" i="15"/>
  <c r="L98" i="15" s="1"/>
  <c r="M97" i="15"/>
  <c r="L97" i="15"/>
  <c r="J97" i="15"/>
  <c r="M96" i="15"/>
  <c r="J96" i="15"/>
  <c r="L96" i="15" s="1"/>
  <c r="M95" i="15"/>
  <c r="J95" i="15"/>
  <c r="L95" i="15" s="1"/>
  <c r="M94" i="15"/>
  <c r="L94" i="15"/>
  <c r="J94" i="15"/>
  <c r="M93" i="15"/>
  <c r="J93" i="15"/>
  <c r="L93" i="15" s="1"/>
  <c r="M92" i="15"/>
  <c r="J92" i="15"/>
  <c r="L92" i="15" s="1"/>
  <c r="M91" i="15"/>
  <c r="L91" i="15"/>
  <c r="J91" i="15"/>
  <c r="M90" i="15"/>
  <c r="J90" i="15"/>
  <c r="L90" i="15" s="1"/>
  <c r="M89" i="15"/>
  <c r="L89" i="15"/>
  <c r="J89" i="15"/>
  <c r="M88" i="15"/>
  <c r="J88" i="15"/>
  <c r="L88" i="15" s="1"/>
  <c r="M87" i="15"/>
  <c r="J87" i="15"/>
  <c r="L87" i="15" s="1"/>
  <c r="M86" i="15"/>
  <c r="L86" i="15"/>
  <c r="J86" i="15"/>
  <c r="M85" i="15"/>
  <c r="J85" i="15"/>
  <c r="L85" i="15" s="1"/>
  <c r="M84" i="15"/>
  <c r="J84" i="15"/>
  <c r="L84" i="15" s="1"/>
  <c r="M83" i="15"/>
  <c r="L83" i="15"/>
  <c r="J83" i="15"/>
  <c r="M82" i="15"/>
  <c r="J82" i="15"/>
  <c r="L82" i="15" s="1"/>
  <c r="M81" i="15"/>
  <c r="L81" i="15"/>
  <c r="J81" i="15"/>
  <c r="M76" i="15"/>
  <c r="J76" i="15"/>
  <c r="L76" i="15" s="1"/>
  <c r="M75" i="15"/>
  <c r="J75" i="15"/>
  <c r="L75" i="15" s="1"/>
  <c r="M74" i="15"/>
  <c r="L74" i="15"/>
  <c r="J74" i="15"/>
  <c r="M73" i="15"/>
  <c r="J73" i="15"/>
  <c r="L73" i="15" s="1"/>
  <c r="M72" i="15"/>
  <c r="J72" i="15"/>
  <c r="L72" i="15" s="1"/>
  <c r="M71" i="15"/>
  <c r="L71" i="15"/>
  <c r="J71" i="15"/>
  <c r="M70" i="15"/>
  <c r="J70" i="15"/>
  <c r="L70" i="15" s="1"/>
  <c r="M69" i="15"/>
  <c r="L69" i="15"/>
  <c r="J69" i="15"/>
  <c r="M68" i="15"/>
  <c r="J68" i="15"/>
  <c r="L68" i="15" s="1"/>
  <c r="M67" i="15"/>
  <c r="J67" i="15"/>
  <c r="L67" i="15" s="1"/>
  <c r="M66" i="15"/>
  <c r="L66" i="15"/>
  <c r="J66" i="15"/>
  <c r="M65" i="15"/>
  <c r="J65" i="15"/>
  <c r="L65" i="15" s="1"/>
  <c r="M64" i="15"/>
  <c r="J64" i="15"/>
  <c r="L64" i="15" s="1"/>
  <c r="M63" i="15"/>
  <c r="L63" i="15"/>
  <c r="J63" i="15"/>
  <c r="M62" i="15"/>
  <c r="J62" i="15"/>
  <c r="L62" i="15" s="1"/>
  <c r="M61" i="15"/>
  <c r="L61" i="15"/>
  <c r="J61" i="15"/>
  <c r="M60" i="15"/>
  <c r="J60" i="15"/>
  <c r="L60" i="15" s="1"/>
  <c r="M59" i="15"/>
  <c r="J59" i="15"/>
  <c r="L59" i="15" s="1"/>
  <c r="M58" i="15"/>
  <c r="L58" i="15"/>
  <c r="J58" i="15"/>
  <c r="M57" i="15"/>
  <c r="J57" i="15"/>
  <c r="L57" i="15" s="1"/>
  <c r="M56" i="15"/>
  <c r="J56" i="15"/>
  <c r="L56" i="15" s="1"/>
  <c r="M55" i="15"/>
  <c r="L55" i="15"/>
  <c r="J55" i="15"/>
  <c r="M54" i="15"/>
  <c r="J54" i="15"/>
  <c r="L54" i="15" s="1"/>
  <c r="M53" i="15"/>
  <c r="L53" i="15"/>
  <c r="J53" i="15"/>
  <c r="M52" i="15"/>
  <c r="J52" i="15"/>
  <c r="L52" i="15" s="1"/>
  <c r="M51" i="15"/>
  <c r="J51" i="15"/>
  <c r="L51" i="15" s="1"/>
  <c r="M50" i="15"/>
  <c r="L50" i="15"/>
  <c r="J50" i="15"/>
  <c r="M49" i="15"/>
  <c r="J49" i="15"/>
  <c r="L49" i="15" s="1"/>
  <c r="M48" i="15"/>
  <c r="J48" i="15"/>
  <c r="L48" i="15" s="1"/>
  <c r="M47" i="15"/>
  <c r="L47" i="15"/>
  <c r="J47" i="15"/>
  <c r="M46" i="15"/>
  <c r="J46" i="15"/>
  <c r="L46" i="15" s="1"/>
  <c r="M45" i="15"/>
  <c r="L45" i="15"/>
  <c r="J45" i="15"/>
  <c r="M44" i="15"/>
  <c r="J44" i="15"/>
  <c r="L44" i="15" s="1"/>
  <c r="M43" i="15"/>
  <c r="J43" i="15"/>
  <c r="L43" i="15" s="1"/>
  <c r="M39" i="15"/>
  <c r="L39" i="15"/>
  <c r="J39" i="15"/>
  <c r="M38" i="15"/>
  <c r="J38" i="15"/>
  <c r="L38" i="15" s="1"/>
  <c r="M37" i="15"/>
  <c r="J37" i="15"/>
  <c r="L37" i="15" s="1"/>
  <c r="M36" i="15"/>
  <c r="L36" i="15"/>
  <c r="J36" i="15"/>
  <c r="M35" i="15"/>
  <c r="J35" i="15"/>
  <c r="L35" i="15" s="1"/>
  <c r="M34" i="15"/>
  <c r="L34" i="15"/>
  <c r="J34" i="15"/>
  <c r="M33" i="15"/>
  <c r="J33" i="15"/>
  <c r="L33" i="15" s="1"/>
  <c r="M32" i="15"/>
  <c r="J32" i="15"/>
  <c r="L32" i="15" s="1"/>
  <c r="M31" i="15"/>
  <c r="L31" i="15"/>
  <c r="J31" i="15"/>
  <c r="M30" i="15"/>
  <c r="J30" i="15"/>
  <c r="L30" i="15" s="1"/>
  <c r="M29" i="15"/>
  <c r="J29" i="15"/>
  <c r="L29" i="15" s="1"/>
  <c r="M28" i="15"/>
  <c r="J28" i="15"/>
  <c r="K22" i="15"/>
  <c r="C148" i="15" s="1"/>
  <c r="I22" i="15"/>
  <c r="H22" i="15"/>
  <c r="G22" i="15"/>
  <c r="F22" i="15"/>
  <c r="E22" i="15"/>
  <c r="D22" i="15"/>
  <c r="J21" i="15"/>
  <c r="L21" i="15" s="1"/>
  <c r="M20" i="15"/>
  <c r="J20" i="15"/>
  <c r="L20" i="15" s="1"/>
  <c r="M19" i="15"/>
  <c r="L19" i="15"/>
  <c r="J19" i="15"/>
  <c r="L18" i="15"/>
  <c r="J18" i="15"/>
  <c r="J17" i="15"/>
  <c r="L17" i="15" s="1"/>
  <c r="M16" i="15"/>
  <c r="J16" i="15"/>
  <c r="L16" i="15" s="1"/>
  <c r="M15" i="15"/>
  <c r="L15" i="15"/>
  <c r="J15" i="15"/>
  <c r="L14" i="15"/>
  <c r="J14" i="15"/>
  <c r="J13" i="15"/>
  <c r="L13" i="15" s="1"/>
  <c r="M12" i="15"/>
  <c r="L12" i="15"/>
  <c r="J12" i="15"/>
  <c r="L11" i="15"/>
  <c r="J11" i="15"/>
  <c r="J10" i="15"/>
  <c r="J22" i="15" s="1"/>
  <c r="C10" i="15"/>
  <c r="C22" i="15" s="1"/>
  <c r="J139" i="15" l="1"/>
  <c r="C150" i="15"/>
  <c r="C163" i="15" s="1"/>
  <c r="L10" i="15"/>
  <c r="L22" i="15" s="1"/>
  <c r="M11" i="15"/>
  <c r="M14" i="15"/>
  <c r="M18" i="15"/>
  <c r="M10" i="15"/>
  <c r="M17" i="15"/>
  <c r="M21" i="15"/>
  <c r="L28" i="15"/>
  <c r="L139" i="15" s="1"/>
</calcChain>
</file>

<file path=xl/sharedStrings.xml><?xml version="1.0" encoding="utf-8"?>
<sst xmlns="http://schemas.openxmlformats.org/spreadsheetml/2006/main" count="3077" uniqueCount="288">
  <si>
    <t>ASOCIACIÓN DEPORTIVA NACIONAL DE TIRO CON ARMAS DE CAZA</t>
  </si>
  <si>
    <t>EJECUCIÓN PRESUPUESTARIA</t>
  </si>
  <si>
    <t>(Cifras expresadas en quetzales)</t>
  </si>
  <si>
    <t>No.</t>
  </si>
  <si>
    <t xml:space="preserve">DESCRIPCIÓN </t>
  </si>
  <si>
    <t>Presupuesto</t>
  </si>
  <si>
    <t>Modificación I</t>
  </si>
  <si>
    <t>Modificación II</t>
  </si>
  <si>
    <t>Ejecutado</t>
  </si>
  <si>
    <t xml:space="preserve">Disponible  o </t>
  </si>
  <si>
    <t>Porcen-</t>
  </si>
  <si>
    <t>Renglón</t>
  </si>
  <si>
    <t>Autorizado</t>
  </si>
  <si>
    <t>Aumento</t>
  </si>
  <si>
    <t>Disminución</t>
  </si>
  <si>
    <t>Vigente</t>
  </si>
  <si>
    <t>Pend. Recibir</t>
  </si>
  <si>
    <t>taje</t>
  </si>
  <si>
    <t>INGRESOS</t>
  </si>
  <si>
    <t>Modificación III</t>
  </si>
  <si>
    <t>Saldo de Caja Ingresos Propios</t>
  </si>
  <si>
    <t>11.9.90-01</t>
  </si>
  <si>
    <t>Otros Ing. No Tributarios - Cuotas de afiliaciones</t>
  </si>
  <si>
    <t>11.9.90-03</t>
  </si>
  <si>
    <t>Otros Ing. No Tributarios - Aporte Donación Socios cartuchos, platillos y otros</t>
  </si>
  <si>
    <t>11.9.90-04</t>
  </si>
  <si>
    <t>Otros Ing. No Tributarios - Aporte Donación Jóv. Escuela Vac.</t>
  </si>
  <si>
    <t>Rentas de la Propiedad, Intereses por depósitos</t>
  </si>
  <si>
    <t>16.2.20-01</t>
  </si>
  <si>
    <t>Aporte CDAG Anual</t>
  </si>
  <si>
    <t>16.2.20-02</t>
  </si>
  <si>
    <t>16.2.20-03</t>
  </si>
  <si>
    <t>Aporte COG</t>
  </si>
  <si>
    <t>16.2.20-04</t>
  </si>
  <si>
    <t>Aporte Extraoridinario CDAG Juegos Nacionales</t>
  </si>
  <si>
    <t>11.9.90-02</t>
  </si>
  <si>
    <t>Impresión de boletaje</t>
  </si>
  <si>
    <t>16.2.20-05</t>
  </si>
  <si>
    <t>Aporte Extraordinario CDAG</t>
  </si>
  <si>
    <t>Aporte COG - SO</t>
  </si>
  <si>
    <t>TOTAL INGRESOS</t>
  </si>
  <si>
    <t>No. Ren.</t>
  </si>
  <si>
    <t>EGRESOS</t>
  </si>
  <si>
    <t>SERVICIOS  PERSONALES.</t>
  </si>
  <si>
    <t>011</t>
  </si>
  <si>
    <t>Retribución al cargo o puesto</t>
  </si>
  <si>
    <t>014</t>
  </si>
  <si>
    <t>Complemento Calidad Profesional Perso</t>
  </si>
  <si>
    <t>015</t>
  </si>
  <si>
    <t>Complementos Especificos</t>
  </si>
  <si>
    <t>022</t>
  </si>
  <si>
    <t>Otras Remuneraciones al Pers. Temp.</t>
  </si>
  <si>
    <t>027</t>
  </si>
  <si>
    <t>035</t>
  </si>
  <si>
    <t>Retribuciones a Destajo</t>
  </si>
  <si>
    <t>041</t>
  </si>
  <si>
    <t>Servicios Extraordinarios de Pers. Per</t>
  </si>
  <si>
    <t>051</t>
  </si>
  <si>
    <t>Aportes IGSS</t>
  </si>
  <si>
    <t>052</t>
  </si>
  <si>
    <t>Aporte INTECAP</t>
  </si>
  <si>
    <t>071</t>
  </si>
  <si>
    <t>Aguinaldo</t>
  </si>
  <si>
    <t>072</t>
  </si>
  <si>
    <t>Bonificación Anual</t>
  </si>
  <si>
    <t>073</t>
  </si>
  <si>
    <t>Bono Vacacional</t>
  </si>
  <si>
    <t>SERVICIOS  NO  PERSONALES.</t>
  </si>
  <si>
    <t>111</t>
  </si>
  <si>
    <t>Energía Eléctrica</t>
  </si>
  <si>
    <t>113</t>
  </si>
  <si>
    <t>Telefonía</t>
  </si>
  <si>
    <t>114</t>
  </si>
  <si>
    <t>Correos y Telégrafos</t>
  </si>
  <si>
    <t>121</t>
  </si>
  <si>
    <t>Divulgación e información</t>
  </si>
  <si>
    <t>122</t>
  </si>
  <si>
    <t>Impresión, encuadernación y reproducción</t>
  </si>
  <si>
    <t>131</t>
  </si>
  <si>
    <t>Viáticos al Exterior</t>
  </si>
  <si>
    <t>133</t>
  </si>
  <si>
    <t>Viáticos al Interior</t>
  </si>
  <si>
    <t>134</t>
  </si>
  <si>
    <t>Compensación P/Kilometro Recorrido</t>
  </si>
  <si>
    <t>135</t>
  </si>
  <si>
    <t>Otros Viáticos y Gastos Conexos</t>
  </si>
  <si>
    <t>141</t>
  </si>
  <si>
    <t>Transporte de Personal</t>
  </si>
  <si>
    <t>142</t>
  </si>
  <si>
    <t>Fletes</t>
  </si>
  <si>
    <t>143</t>
  </si>
  <si>
    <t>Almacenaje</t>
  </si>
  <si>
    <t>151</t>
  </si>
  <si>
    <t>Arrendamiento de Instalaciones</t>
  </si>
  <si>
    <t>155</t>
  </si>
  <si>
    <t>Arrendamiento de Medios de Transporte</t>
  </si>
  <si>
    <t>158</t>
  </si>
  <si>
    <t>Derechos Bienes Intangibles</t>
  </si>
  <si>
    <t>162</t>
  </si>
  <si>
    <t>Mantenimiento y Rep. de Equipo de Oficina</t>
  </si>
  <si>
    <t>164</t>
  </si>
  <si>
    <t>Mantenimiento y Rep. Equipo Educ. y Recreativo</t>
  </si>
  <si>
    <t>165</t>
  </si>
  <si>
    <t xml:space="preserve">Mantenimiento de Medios de Transporte </t>
  </si>
  <si>
    <t>168</t>
  </si>
  <si>
    <t>Mantenimiento y Rep. Equipo Cómputo</t>
  </si>
  <si>
    <t>174</t>
  </si>
  <si>
    <t>Mantenimiento y Rep. de Instalaciones</t>
  </si>
  <si>
    <t>181</t>
  </si>
  <si>
    <t>Estudios de Factibilidad</t>
  </si>
  <si>
    <t>182</t>
  </si>
  <si>
    <t>Servicios Médicos</t>
  </si>
  <si>
    <t>183</t>
  </si>
  <si>
    <t>Servicios Juridicos</t>
  </si>
  <si>
    <t>184</t>
  </si>
  <si>
    <t>Servicios Economicos, Contables y Auditoria</t>
  </si>
  <si>
    <t>185</t>
  </si>
  <si>
    <t>Servicios de Capacitación</t>
  </si>
  <si>
    <t>186</t>
  </si>
  <si>
    <t>Servicios de Informática</t>
  </si>
  <si>
    <t>187</t>
  </si>
  <si>
    <t>Servicios por Actuaciones Artisticas y Deportivas</t>
  </si>
  <si>
    <t>188</t>
  </si>
  <si>
    <t>Servicios de Ingenieria y Arquitectura</t>
  </si>
  <si>
    <t>189</t>
  </si>
  <si>
    <t>Otros Estudios y Servicios</t>
  </si>
  <si>
    <t>191</t>
  </si>
  <si>
    <t>Primas y Seguros</t>
  </si>
  <si>
    <t>194</t>
  </si>
  <si>
    <t>Otras Comisiones y Gastos Bancarios</t>
  </si>
  <si>
    <t>195</t>
  </si>
  <si>
    <t>Impuestos Derechos y Tasas</t>
  </si>
  <si>
    <t>196</t>
  </si>
  <si>
    <t>Servicio de Atención y Protocolo</t>
  </si>
  <si>
    <t>199</t>
  </si>
  <si>
    <t>Otros Servicios No Personales</t>
  </si>
  <si>
    <t>MATERIALES Y SUMINISTROS.</t>
  </si>
  <si>
    <t>211</t>
  </si>
  <si>
    <t>Alimentos para Personas</t>
  </si>
  <si>
    <t>Productos de madera</t>
  </si>
  <si>
    <t>219</t>
  </si>
  <si>
    <t>Otros Alimentos y Productos Agropecuarios</t>
  </si>
  <si>
    <t>Piedra, arcilla y arena</t>
  </si>
  <si>
    <t>Otros minerales</t>
  </si>
  <si>
    <t>232</t>
  </si>
  <si>
    <t>Acabados Textiles</t>
  </si>
  <si>
    <t>233</t>
  </si>
  <si>
    <t>Prendas de Vestir</t>
  </si>
  <si>
    <t>241</t>
  </si>
  <si>
    <t>Papel de Escritorio</t>
  </si>
  <si>
    <t>243</t>
  </si>
  <si>
    <t>Productos de Papel o Cartón</t>
  </si>
  <si>
    <t>244</t>
  </si>
  <si>
    <t>Productos de Artes Graficas</t>
  </si>
  <si>
    <t>245</t>
  </si>
  <si>
    <t>Libros Revistas y Periódicos</t>
  </si>
  <si>
    <t>253</t>
  </si>
  <si>
    <t>Llantas Y Neumáticos</t>
  </si>
  <si>
    <t>254</t>
  </si>
  <si>
    <t>Artículos de Caucho</t>
  </si>
  <si>
    <t>262</t>
  </si>
  <si>
    <t>Combustibles y Lubricantes</t>
  </si>
  <si>
    <t>266</t>
  </si>
  <si>
    <t>Productos Medicinales</t>
  </si>
  <si>
    <t>267</t>
  </si>
  <si>
    <t>Tintes, Pinturas y Colorantes</t>
  </si>
  <si>
    <t>268</t>
  </si>
  <si>
    <t>Productos de Plástico Vinil Y PVC</t>
  </si>
  <si>
    <t>269</t>
  </si>
  <si>
    <t>Otros productos Químicos</t>
  </si>
  <si>
    <t>271</t>
  </si>
  <si>
    <t>Productos de Arcilla</t>
  </si>
  <si>
    <t>Prodcutos de vidrio</t>
  </si>
  <si>
    <t>273</t>
  </si>
  <si>
    <t>Productos de loza y porcelana</t>
  </si>
  <si>
    <t>Cemento</t>
  </si>
  <si>
    <t>Productos de cemento, pomez, asbesto y yeso</t>
  </si>
  <si>
    <t>Productos Sidelurgicos</t>
  </si>
  <si>
    <t>283</t>
  </si>
  <si>
    <t>Productos de Metal</t>
  </si>
  <si>
    <t>284</t>
  </si>
  <si>
    <t>Estructuras Metálicas Acabadas</t>
  </si>
  <si>
    <t>285</t>
  </si>
  <si>
    <t>Materiales y Equipos Diversos (Munic)</t>
  </si>
  <si>
    <t>Herramientas menores</t>
  </si>
  <si>
    <t>Otros productos metalicos</t>
  </si>
  <si>
    <t>291</t>
  </si>
  <si>
    <t>Útiles de Oficina</t>
  </si>
  <si>
    <t>292</t>
  </si>
  <si>
    <t>Útiles de Limpieza</t>
  </si>
  <si>
    <t>294</t>
  </si>
  <si>
    <t>Útiles Deportivos y Recreativos</t>
  </si>
  <si>
    <t>296</t>
  </si>
  <si>
    <t>Utiles de Cocina y Comedor</t>
  </si>
  <si>
    <t>297</t>
  </si>
  <si>
    <t>Accesorios y Materiales Eléctricos</t>
  </si>
  <si>
    <t>298</t>
  </si>
  <si>
    <t>Accesorios y Repuestos en General</t>
  </si>
  <si>
    <t>299</t>
  </si>
  <si>
    <t>Otros Materiales y Suministros</t>
  </si>
  <si>
    <t>PROPIEDAD, PLANTA, EQUIPO E INTANGIBLES.</t>
  </si>
  <si>
    <t>322</t>
  </si>
  <si>
    <t>Equipo de Oficina</t>
  </si>
  <si>
    <t>323</t>
  </si>
  <si>
    <t>Equipo Medico Sanitario</t>
  </si>
  <si>
    <t>324</t>
  </si>
  <si>
    <t>Equipo Educativo, Cult. y Recreativo (ESC</t>
  </si>
  <si>
    <t>325</t>
  </si>
  <si>
    <t>Medios de Transporte</t>
  </si>
  <si>
    <t>328</t>
  </si>
  <si>
    <t>Equipo de Computo</t>
  </si>
  <si>
    <t>329</t>
  </si>
  <si>
    <t>Otras Máquinas y Equipo</t>
  </si>
  <si>
    <t>TRANSFERENCIAS CORRIENTES.</t>
  </si>
  <si>
    <t>413</t>
  </si>
  <si>
    <t>Indemnizaciones al Personal</t>
  </si>
  <si>
    <t>415</t>
  </si>
  <si>
    <t>Vacaciones</t>
  </si>
  <si>
    <t>419</t>
  </si>
  <si>
    <t>Otras Transferencias a Personas</t>
  </si>
  <si>
    <t>453</t>
  </si>
  <si>
    <t>Transferencias a Entidades Decentralizadas y A.</t>
  </si>
  <si>
    <t>472</t>
  </si>
  <si>
    <t>Transferencias a Organismos  Internacionales</t>
  </si>
  <si>
    <t>RESUMEN</t>
  </si>
  <si>
    <t>Ejecución Presupuestaria</t>
  </si>
  <si>
    <t>Ingresos Percibidos</t>
  </si>
  <si>
    <t>Egresos Ejecutados</t>
  </si>
  <si>
    <t>Resultado del Ejercicio</t>
  </si>
  <si>
    <t>Rentas Consignadas</t>
  </si>
  <si>
    <t>TOTAL EGRESOS</t>
  </si>
  <si>
    <t xml:space="preserve">Descuento Fianza de Fidelidad sueldos </t>
  </si>
  <si>
    <t>IGSS Cuota de Patronos, trabajadores e Intecap por Pagar</t>
  </si>
  <si>
    <t>Saldo de Caja COG</t>
  </si>
  <si>
    <t>326</t>
  </si>
  <si>
    <t>(Artículo 10, numeral 8 Ley de Acceso a la Información Pública)</t>
  </si>
  <si>
    <t>INFORMES MENSUALES DE EJECUCIÓN PRESUPUESTARIA DE TODOS LOS RENGLONES</t>
  </si>
  <si>
    <t>Descuento Judicial Embargo Precautorio Toribio Del Cid</t>
  </si>
  <si>
    <t>COG Reintegro participación XII Campeonato de Tiro de las Américas</t>
  </si>
  <si>
    <t>DEL 01 DE ENERO AL 31 DE ENERO DE 2019</t>
  </si>
  <si>
    <t>171</t>
  </si>
  <si>
    <t>Mantenimiento Y Rep de Edificios</t>
  </si>
  <si>
    <t>Otros productos de minerales no metálicos</t>
  </si>
  <si>
    <t>Equipo para comunicaciones</t>
  </si>
  <si>
    <t>Saldo en Caja al 31 de Diciembre de 2018</t>
  </si>
  <si>
    <t>ISR Retenido sobre rentas del trabajo Enero</t>
  </si>
  <si>
    <t>ISR Retenido Actividades Lucrativas</t>
  </si>
  <si>
    <t>Boletos de Ornato 2019 personal de la Asociación</t>
  </si>
  <si>
    <t>SALDO EN CAJA AL 31 DE ENERO DE 2019</t>
  </si>
  <si>
    <t>Guatemala, 31 de Enero de 2019</t>
  </si>
  <si>
    <t>DEL 01 DE ENERO AL 28 DE FEBRERO DE 2019</t>
  </si>
  <si>
    <t>ISR Retenido sobre rentas del trabajo</t>
  </si>
  <si>
    <t>Devol. ISR Rentas del Trabajo Período 2018 pend aplicar</t>
  </si>
  <si>
    <t>Depósito de garantía a la empresa Maersk Guatemala</t>
  </si>
  <si>
    <t>SALDO EN CAJA AL 28 DE FEBRERO DE 2019</t>
  </si>
  <si>
    <t>DEL 01 DE ENERO AL 31 DE MARZO DE 2019</t>
  </si>
  <si>
    <t>ISR e IVA Retenido por Facturas Especiales de marzo</t>
  </si>
  <si>
    <t>SALDO EN CAJA AL 31 DE MARZO DE 2019</t>
  </si>
  <si>
    <t>DEL 01 DE ENERO AL 30 DE ABRIL DE 2019</t>
  </si>
  <si>
    <t>IGSS Cuota de Patronos, trabajadores e Intecap de marzo para aplicar en mayo</t>
  </si>
  <si>
    <t>ISR No Residentes Retenciones a CMA CGM</t>
  </si>
  <si>
    <t>SALDO EN CAJA AL 30 DE ABRIL DE 2019</t>
  </si>
  <si>
    <t>DEL 01 DE ENERO AL 31 DE MAYO DE 2019</t>
  </si>
  <si>
    <t>ISR e IVA Retenido por Facturas Especiales de mayo</t>
  </si>
  <si>
    <t>SALDO EN CAJA AL 31 DE MAYO DE 2019</t>
  </si>
  <si>
    <t>DEL 01 DE ENERO AL 30 DE JUNIO DE 2019</t>
  </si>
  <si>
    <t xml:space="preserve"> </t>
  </si>
  <si>
    <t>SALDO EN CAJA AL 30 DE JUNIO DE 2019</t>
  </si>
  <si>
    <t>DEL 01 DE ENERO AL 31 DE JULIO DE 2019</t>
  </si>
  <si>
    <t>Bonificación anual (Bono 14)</t>
  </si>
  <si>
    <t>SALDO EN CAJA AL 31 DE JULIO DE 2019</t>
  </si>
  <si>
    <t>DEL 01 DE ENERO AL 31 DE AGOSTO DE 2019</t>
  </si>
  <si>
    <t>IGSS Cuota Patronos, trabajadores  e Intecap por Pagar</t>
  </si>
  <si>
    <t>Servicios de Vigilancia</t>
  </si>
  <si>
    <t>DEL 01 DE ENERO AL 31 DE OCTUBRE DE 2019</t>
  </si>
  <si>
    <t>DEL 01 DE ENERO AL 30 DE SEPTIEMBRE DE 2019</t>
  </si>
  <si>
    <t>SALDO EN CAJA AL 31 DE OCTUBRE DE 2019</t>
  </si>
  <si>
    <t>SALDO EN CAJA AL 30 DE SEPTIEMBRE DE 2019</t>
  </si>
  <si>
    <t>SALDO EN CAJA AL 31 DE AGOSTO DE 2019</t>
  </si>
  <si>
    <t>DEL 01 DE ENERO AL 30 DE NOVIEMBRE DE 2019</t>
  </si>
  <si>
    <t>Impuesto de Timbre, pago por el premio</t>
  </si>
  <si>
    <t>SALDO EN CAJA AL 30 DE NOVIEMBRE DE 2019</t>
  </si>
  <si>
    <t>Guatemala, 30 de Noviembre de 2019</t>
  </si>
  <si>
    <t>Modificación IV</t>
  </si>
  <si>
    <t>Productos de vidrio</t>
  </si>
  <si>
    <t>SALDO EN CAJA AL 31 DE DICIEMBRE DE 2019</t>
  </si>
  <si>
    <t>Guatemala, 31 de Diciembre de 2019</t>
  </si>
  <si>
    <t>DEL 01 DE ENERO AL 30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</si>
</sst>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11.5"/>
      <name val="Arial"/>
      <family val="2"/>
    </font>
    <font>
      <u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1.5"/>
      <name val="Arial"/>
      <family val="2"/>
    </font>
    <font>
      <sz val="5"/>
      <color theme="1"/>
      <name val="Arial"/>
      <family val="2"/>
    </font>
    <font>
      <sz val="7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43" fontId="3" fillId="0" borderId="4" xfId="0" applyNumberFormat="1" applyFont="1" applyFill="1" applyBorder="1" applyAlignment="1">
      <alignment horizontal="centerContinuous"/>
    </xf>
    <xf numFmtId="43" fontId="4" fillId="0" borderId="0" xfId="0" applyNumberFormat="1" applyFont="1" applyFill="1"/>
    <xf numFmtId="0" fontId="3" fillId="0" borderId="15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43" fontId="3" fillId="0" borderId="16" xfId="0" applyNumberFormat="1" applyFont="1" applyFill="1" applyBorder="1" applyAlignment="1">
      <alignment horizontal="centerContinuous"/>
    </xf>
    <xf numFmtId="0" fontId="4" fillId="0" borderId="5" xfId="0" applyFont="1" applyFill="1" applyBorder="1"/>
    <xf numFmtId="0" fontId="4" fillId="0" borderId="6" xfId="0" applyFont="1" applyFill="1" applyBorder="1"/>
    <xf numFmtId="43" fontId="4" fillId="0" borderId="7" xfId="0" applyNumberFormat="1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10" fillId="0" borderId="15" xfId="0" applyFont="1" applyFill="1" applyBorder="1" applyAlignment="1">
      <alignment horizontal="left" indent="1"/>
    </xf>
    <xf numFmtId="0" fontId="4" fillId="0" borderId="0" xfId="0" applyFont="1" applyFill="1" applyBorder="1"/>
    <xf numFmtId="164" fontId="4" fillId="0" borderId="16" xfId="0" applyNumberFormat="1" applyFont="1" applyFill="1" applyBorder="1"/>
    <xf numFmtId="0" fontId="4" fillId="0" borderId="15" xfId="0" applyFont="1" applyFill="1" applyBorder="1" applyAlignment="1">
      <alignment horizontal="left" indent="1"/>
    </xf>
    <xf numFmtId="164" fontId="6" fillId="0" borderId="16" xfId="0" applyNumberFormat="1" applyFont="1" applyFill="1" applyBorder="1"/>
    <xf numFmtId="164" fontId="6" fillId="0" borderId="17" xfId="0" applyNumberFormat="1" applyFont="1" applyFill="1" applyBorder="1"/>
    <xf numFmtId="0" fontId="3" fillId="0" borderId="15" xfId="0" applyFont="1" applyFill="1" applyBorder="1" applyAlignment="1">
      <alignment horizontal="left" indent="1"/>
    </xf>
    <xf numFmtId="0" fontId="3" fillId="0" borderId="0" xfId="0" applyFont="1" applyFill="1" applyBorder="1"/>
    <xf numFmtId="164" fontId="5" fillId="0" borderId="16" xfId="0" applyNumberFormat="1" applyFont="1" applyFill="1" applyBorder="1"/>
    <xf numFmtId="164" fontId="5" fillId="0" borderId="17" xfId="0" applyNumberFormat="1" applyFont="1" applyFill="1" applyBorder="1"/>
    <xf numFmtId="0" fontId="3" fillId="0" borderId="5" xfId="0" applyFont="1" applyFill="1" applyBorder="1" applyAlignment="1">
      <alignment horizontal="left" indent="1"/>
    </xf>
    <xf numFmtId="0" fontId="3" fillId="0" borderId="6" xfId="0" applyFont="1" applyFill="1" applyBorder="1"/>
    <xf numFmtId="164" fontId="5" fillId="0" borderId="7" xfId="0" applyNumberFormat="1" applyFont="1" applyFill="1" applyBorder="1"/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/>
    <xf numFmtId="164" fontId="5" fillId="0" borderId="12" xfId="1" applyFont="1" applyFill="1" applyBorder="1"/>
    <xf numFmtId="0" fontId="5" fillId="0" borderId="12" xfId="0" applyFont="1" applyFill="1" applyBorder="1"/>
    <xf numFmtId="0" fontId="3" fillId="0" borderId="13" xfId="0" applyFont="1" applyFill="1" applyBorder="1"/>
    <xf numFmtId="164" fontId="5" fillId="0" borderId="13" xfId="1" applyFont="1" applyFill="1" applyBorder="1"/>
    <xf numFmtId="9" fontId="5" fillId="0" borderId="13" xfId="2" applyFont="1" applyFill="1" applyBorder="1"/>
    <xf numFmtId="164" fontId="6" fillId="0" borderId="13" xfId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164" fontId="6" fillId="0" borderId="14" xfId="1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164" fontId="5" fillId="0" borderId="1" xfId="1" applyFont="1" applyFill="1" applyBorder="1"/>
    <xf numFmtId="0" fontId="4" fillId="0" borderId="12" xfId="0" applyFont="1" applyFill="1" applyBorder="1"/>
    <xf numFmtId="164" fontId="6" fillId="0" borderId="12" xfId="1" applyFont="1" applyFill="1" applyBorder="1"/>
    <xf numFmtId="9" fontId="6" fillId="0" borderId="12" xfId="2" applyFont="1" applyFill="1" applyBorder="1"/>
    <xf numFmtId="9" fontId="6" fillId="0" borderId="13" xfId="2" applyFont="1" applyFill="1" applyBorder="1"/>
    <xf numFmtId="0" fontId="7" fillId="0" borderId="13" xfId="0" applyFont="1" applyFill="1" applyBorder="1" applyAlignment="1">
      <alignment horizontal="left" indent="2"/>
    </xf>
    <xf numFmtId="0" fontId="7" fillId="0" borderId="13" xfId="0" applyFont="1" applyFill="1" applyBorder="1"/>
    <xf numFmtId="0" fontId="4" fillId="0" borderId="13" xfId="0" applyFont="1" applyFill="1" applyBorder="1" applyAlignment="1">
      <alignment horizontal="left" indent="2"/>
    </xf>
    <xf numFmtId="0" fontId="8" fillId="0" borderId="13" xfId="0" applyFont="1" applyFill="1" applyBorder="1" applyAlignment="1">
      <alignment horizontal="left" indent="2"/>
    </xf>
    <xf numFmtId="0" fontId="8" fillId="0" borderId="13" xfId="0" applyFont="1" applyFill="1" applyBorder="1"/>
    <xf numFmtId="164" fontId="9" fillId="0" borderId="13" xfId="1" applyFont="1" applyFill="1" applyBorder="1"/>
    <xf numFmtId="9" fontId="6" fillId="0" borderId="14" xfId="2" applyFont="1" applyFill="1" applyBorder="1"/>
    <xf numFmtId="9" fontId="6" fillId="0" borderId="1" xfId="2" applyFont="1" applyFill="1" applyBorder="1"/>
    <xf numFmtId="0" fontId="2" fillId="0" borderId="0" xfId="0" applyFont="1" applyFill="1" applyBorder="1"/>
    <xf numFmtId="0" fontId="1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2" borderId="0" xfId="0" applyFont="1" applyFill="1" applyBorder="1"/>
    <xf numFmtId="0" fontId="4" fillId="0" borderId="0" xfId="0" applyFont="1" applyBorder="1"/>
    <xf numFmtId="164" fontId="12" fillId="0" borderId="0" xfId="1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left" indent="2"/>
    </xf>
    <xf numFmtId="164" fontId="12" fillId="0" borderId="0" xfId="0" applyNumberFormat="1" applyFont="1" applyFill="1"/>
    <xf numFmtId="43" fontId="2" fillId="0" borderId="0" xfId="0" applyNumberFormat="1" applyFont="1" applyFill="1"/>
    <xf numFmtId="43" fontId="13" fillId="0" borderId="0" xfId="0" applyNumberFormat="1" applyFont="1" applyFill="1"/>
    <xf numFmtId="0" fontId="8" fillId="0" borderId="2" xfId="0" applyFont="1" applyFill="1" applyBorder="1"/>
    <xf numFmtId="0" fontId="8" fillId="0" borderId="3" xfId="0" applyFont="1" applyFill="1" applyBorder="1"/>
    <xf numFmtId="164" fontId="8" fillId="0" borderId="4" xfId="0" applyNumberFormat="1" applyFont="1" applyFill="1" applyBorder="1"/>
    <xf numFmtId="0" fontId="14" fillId="0" borderId="15" xfId="0" applyFont="1" applyFill="1" applyBorder="1" applyAlignment="1">
      <alignment horizontal="left" indent="1"/>
    </xf>
    <xf numFmtId="0" fontId="8" fillId="0" borderId="0" xfId="0" applyFont="1" applyFill="1" applyBorder="1"/>
    <xf numFmtId="164" fontId="8" fillId="0" borderId="16" xfId="0" applyNumberFormat="1" applyFont="1" applyFill="1" applyBorder="1"/>
    <xf numFmtId="0" fontId="8" fillId="0" borderId="15" xfId="0" applyFont="1" applyFill="1" applyBorder="1" applyAlignment="1">
      <alignment horizontal="left" indent="1"/>
    </xf>
    <xf numFmtId="164" fontId="9" fillId="0" borderId="16" xfId="0" applyNumberFormat="1" applyFont="1" applyFill="1" applyBorder="1"/>
    <xf numFmtId="164" fontId="9" fillId="0" borderId="17" xfId="0" applyNumberFormat="1" applyFont="1" applyFill="1" applyBorder="1"/>
    <xf numFmtId="0" fontId="15" fillId="0" borderId="15" xfId="0" applyFont="1" applyFill="1" applyBorder="1" applyAlignment="1">
      <alignment horizontal="left" indent="1"/>
    </xf>
    <xf numFmtId="0" fontId="15" fillId="0" borderId="0" xfId="0" applyFont="1" applyFill="1" applyBorder="1"/>
    <xf numFmtId="164" fontId="16" fillId="0" borderId="16" xfId="0" applyNumberFormat="1" applyFont="1" applyFill="1" applyBorder="1"/>
    <xf numFmtId="0" fontId="15" fillId="0" borderId="5" xfId="0" applyFont="1" applyFill="1" applyBorder="1" applyAlignment="1">
      <alignment horizontal="left" indent="1"/>
    </xf>
    <xf numFmtId="0" fontId="15" fillId="0" borderId="6" xfId="0" applyFont="1" applyFill="1" applyBorder="1"/>
    <xf numFmtId="164" fontId="16" fillId="0" borderId="7" xfId="0" applyNumberFormat="1" applyFont="1" applyFill="1" applyBorder="1"/>
    <xf numFmtId="164" fontId="17" fillId="0" borderId="0" xfId="0" applyNumberFormat="1" applyFont="1" applyFill="1"/>
    <xf numFmtId="164" fontId="16" fillId="0" borderId="17" xfId="0" applyNumberFormat="1" applyFont="1" applyFill="1" applyBorder="1"/>
    <xf numFmtId="164" fontId="9" fillId="0" borderId="19" xfId="0" applyNumberFormat="1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0" xfId="0" applyFont="1" applyFill="1"/>
    <xf numFmtId="43" fontId="18" fillId="0" borderId="0" xfId="0" applyNumberFormat="1" applyFont="1" applyFill="1"/>
    <xf numFmtId="0" fontId="15" fillId="0" borderId="9" xfId="0" applyFont="1" applyFill="1" applyBorder="1" applyAlignment="1">
      <alignment horizontal="centerContinuous"/>
    </xf>
    <xf numFmtId="0" fontId="15" fillId="0" borderId="11" xfId="0" applyFont="1" applyFill="1" applyBorder="1" applyAlignment="1">
      <alignment horizontal="centerContinuous"/>
    </xf>
    <xf numFmtId="0" fontId="15" fillId="0" borderId="1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164" fontId="9" fillId="0" borderId="12" xfId="1" applyFont="1" applyFill="1" applyBorder="1"/>
    <xf numFmtId="164" fontId="9" fillId="0" borderId="14" xfId="1" applyFont="1" applyFill="1" applyBorder="1"/>
    <xf numFmtId="164" fontId="16" fillId="0" borderId="1" xfId="1" applyFont="1" applyFill="1" applyBorder="1"/>
    <xf numFmtId="43" fontId="19" fillId="0" borderId="0" xfId="0" applyNumberFormat="1" applyFont="1" applyFill="1"/>
    <xf numFmtId="43" fontId="8" fillId="0" borderId="0" xfId="0" applyNumberFormat="1" applyFont="1" applyFill="1"/>
    <xf numFmtId="165" fontId="9" fillId="0" borderId="16" xfId="0" applyNumberFormat="1" applyFont="1" applyFill="1" applyBorder="1"/>
    <xf numFmtId="164" fontId="9" fillId="0" borderId="16" xfId="1" applyFont="1" applyFill="1" applyBorder="1"/>
    <xf numFmtId="164" fontId="9" fillId="0" borderId="17" xfId="1" applyFont="1" applyFill="1" applyBorder="1"/>
    <xf numFmtId="164" fontId="16" fillId="0" borderId="16" xfId="1" applyFont="1" applyFill="1" applyBorder="1"/>
    <xf numFmtId="164" fontId="16" fillId="0" borderId="17" xfId="1" applyFont="1" applyFill="1" applyBorder="1"/>
    <xf numFmtId="164" fontId="16" fillId="0" borderId="7" xfId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showGridLines="0" zoomScale="85" zoomScaleNormal="85" workbookViewId="0"/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239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/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v>0</v>
      </c>
      <c r="L11" s="44">
        <f>J11-K11</f>
        <v>313349.09000000003</v>
      </c>
      <c r="M11" s="43">
        <f>K11/$K$22</f>
        <v>0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10600</v>
      </c>
      <c r="L12" s="44">
        <f t="shared" ref="L12:L21" si="1">J12-K12</f>
        <v>32764.239999999998</v>
      </c>
      <c r="M12" s="43">
        <f t="shared" ref="M12:M21" si="2">K12/$K$22</f>
        <v>4.267665740636882E-2</v>
      </c>
    </row>
    <row r="13" spans="1:13" ht="15.75" hidden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503</v>
      </c>
      <c r="L14" s="44">
        <f t="shared" si="1"/>
        <v>64497</v>
      </c>
      <c r="M14" s="43">
        <f t="shared" si="2"/>
        <v>2.0251281769248604E-3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235.23</v>
      </c>
      <c r="L16" s="44">
        <f t="shared" si="1"/>
        <v>2764.77</v>
      </c>
      <c r="M16" s="43">
        <f t="shared" si="2"/>
        <v>9.4705944544340925E-4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/>
      <c r="E17" s="44"/>
      <c r="F17" s="44"/>
      <c r="G17" s="44"/>
      <c r="H17" s="44"/>
      <c r="I17" s="44"/>
      <c r="J17" s="44">
        <f t="shared" si="0"/>
        <v>2876894.67</v>
      </c>
      <c r="K17" s="44">
        <v>237041.11</v>
      </c>
      <c r="L17" s="44">
        <f t="shared" si="1"/>
        <v>2639853.56</v>
      </c>
      <c r="M17" s="43">
        <f t="shared" si="2"/>
        <v>0.95435115497126288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/>
      <c r="E19" s="44"/>
      <c r="F19" s="44"/>
      <c r="G19" s="44"/>
      <c r="H19" s="44"/>
      <c r="I19" s="44"/>
      <c r="J19" s="44">
        <f t="shared" si="0"/>
        <v>1204629.27</v>
      </c>
      <c r="K19" s="44">
        <v>0</v>
      </c>
      <c r="L19" s="44">
        <f t="shared" si="1"/>
        <v>1204629.27</v>
      </c>
      <c r="M19" s="43">
        <f t="shared" si="2"/>
        <v>0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v>0</v>
      </c>
      <c r="L21" s="44">
        <f t="shared" si="1"/>
        <v>142200</v>
      </c>
      <c r="M21" s="43">
        <f t="shared" si="2"/>
        <v>0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0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0</v>
      </c>
      <c r="I22" s="50">
        <f t="shared" si="3"/>
        <v>0</v>
      </c>
      <c r="J22" s="50">
        <f>SUM(J10:J21)</f>
        <v>5636660.8699999992</v>
      </c>
      <c r="K22" s="50">
        <f>SUM(K10:K21)</f>
        <v>248379.34</v>
      </c>
      <c r="L22" s="50">
        <f t="shared" ref="L22" si="4">SUM(L10:L21)</f>
        <v>5388281.5299999993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41"/>
      <c r="B26" s="41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54"/>
    </row>
    <row r="27" spans="1:13" ht="15.75" x14ac:dyDescent="0.25">
      <c r="A27" s="55">
        <v>0</v>
      </c>
      <c r="B27" s="56" t="s">
        <v>43</v>
      </c>
      <c r="C27" s="42"/>
      <c r="D27" s="44"/>
      <c r="E27" s="44"/>
      <c r="F27" s="44"/>
      <c r="G27" s="44"/>
      <c r="H27" s="44"/>
      <c r="I27" s="44"/>
      <c r="J27" s="44"/>
      <c r="K27" s="44"/>
      <c r="L27" s="44"/>
      <c r="M27" s="54"/>
    </row>
    <row r="28" spans="1:13" x14ac:dyDescent="0.2">
      <c r="A28" s="57" t="s">
        <v>44</v>
      </c>
      <c r="B28" s="45" t="s">
        <v>45</v>
      </c>
      <c r="C28" s="44">
        <v>824889</v>
      </c>
      <c r="D28" s="44"/>
      <c r="E28" s="44"/>
      <c r="F28" s="44"/>
      <c r="G28" s="44"/>
      <c r="H28" s="44"/>
      <c r="I28" s="44"/>
      <c r="J28" s="44">
        <f t="shared" ref="J28:J39" si="5">C28+D28-E28+F28-G28+H28-I28</f>
        <v>824889</v>
      </c>
      <c r="K28" s="44">
        <v>63453</v>
      </c>
      <c r="L28" s="44">
        <f t="shared" ref="L28:L94" si="6">J28-K28</f>
        <v>761436</v>
      </c>
      <c r="M28" s="54">
        <f t="shared" ref="M28:M39" si="7">K28/$K$139</f>
        <v>0.5985001136106074</v>
      </c>
    </row>
    <row r="29" spans="1:13" x14ac:dyDescent="0.2">
      <c r="A29" s="57" t="s">
        <v>46</v>
      </c>
      <c r="B29" s="45" t="s">
        <v>47</v>
      </c>
      <c r="C29" s="44">
        <v>4500</v>
      </c>
      <c r="D29" s="44"/>
      <c r="E29" s="44"/>
      <c r="F29" s="44"/>
      <c r="G29" s="44"/>
      <c r="H29" s="44"/>
      <c r="I29" s="44"/>
      <c r="J29" s="44">
        <f t="shared" si="5"/>
        <v>4500</v>
      </c>
      <c r="K29" s="44">
        <v>375</v>
      </c>
      <c r="L29" s="44">
        <f t="shared" si="6"/>
        <v>4125</v>
      </c>
      <c r="M29" s="54">
        <f t="shared" si="7"/>
        <v>3.5370674767777372E-3</v>
      </c>
    </row>
    <row r="30" spans="1:13" x14ac:dyDescent="0.2">
      <c r="A30" s="57" t="s">
        <v>48</v>
      </c>
      <c r="B30" s="45" t="s">
        <v>49</v>
      </c>
      <c r="C30" s="44">
        <v>187050</v>
      </c>
      <c r="D30" s="44"/>
      <c r="E30" s="44"/>
      <c r="F30" s="44"/>
      <c r="G30" s="44"/>
      <c r="H30" s="44"/>
      <c r="I30" s="44"/>
      <c r="J30" s="44">
        <f t="shared" si="5"/>
        <v>187050</v>
      </c>
      <c r="K30" s="44">
        <v>14350</v>
      </c>
      <c r="L30" s="44">
        <f t="shared" si="6"/>
        <v>172700</v>
      </c>
      <c r="M30" s="54">
        <f t="shared" si="7"/>
        <v>0.13535178211136142</v>
      </c>
    </row>
    <row r="31" spans="1:13" hidden="1" x14ac:dyDescent="0.2">
      <c r="A31" s="57" t="s">
        <v>50</v>
      </c>
      <c r="B31" s="45" t="s">
        <v>51</v>
      </c>
      <c r="C31" s="44">
        <v>0</v>
      </c>
      <c r="D31" s="44"/>
      <c r="E31" s="44"/>
      <c r="F31" s="44"/>
      <c r="G31" s="44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>
        <f t="shared" si="7"/>
        <v>0</v>
      </c>
    </row>
    <row r="32" spans="1:13" hidden="1" x14ac:dyDescent="0.2">
      <c r="A32" s="57" t="s">
        <v>52</v>
      </c>
      <c r="B32" s="45" t="s">
        <v>51</v>
      </c>
      <c r="C32" s="44">
        <v>0</v>
      </c>
      <c r="D32" s="44"/>
      <c r="E32" s="44"/>
      <c r="F32" s="44"/>
      <c r="G32" s="44"/>
      <c r="H32" s="44"/>
      <c r="I32" s="44"/>
      <c r="J32" s="44">
        <f t="shared" si="5"/>
        <v>0</v>
      </c>
      <c r="K32" s="44">
        <v>0</v>
      </c>
      <c r="L32" s="44">
        <f t="shared" si="6"/>
        <v>0</v>
      </c>
      <c r="M32" s="54">
        <f t="shared" si="7"/>
        <v>0</v>
      </c>
    </row>
    <row r="33" spans="1:13" x14ac:dyDescent="0.2">
      <c r="A33" s="57" t="s">
        <v>53</v>
      </c>
      <c r="B33" s="45" t="s">
        <v>54</v>
      </c>
      <c r="C33" s="44">
        <v>17383.2</v>
      </c>
      <c r="D33" s="44"/>
      <c r="E33" s="44"/>
      <c r="F33" s="44"/>
      <c r="G33" s="44"/>
      <c r="H33" s="44"/>
      <c r="I33" s="44"/>
      <c r="J33" s="44">
        <f t="shared" si="5"/>
        <v>17383.2</v>
      </c>
      <c r="K33" s="44">
        <v>0</v>
      </c>
      <c r="L33" s="44">
        <f t="shared" si="6"/>
        <v>17383.2</v>
      </c>
      <c r="M33" s="54">
        <f t="shared" si="7"/>
        <v>0</v>
      </c>
    </row>
    <row r="34" spans="1:13" x14ac:dyDescent="0.2">
      <c r="A34" s="57" t="s">
        <v>55</v>
      </c>
      <c r="B34" s="45" t="s">
        <v>56</v>
      </c>
      <c r="C34" s="44">
        <v>28871.199999999997</v>
      </c>
      <c r="D34" s="44"/>
      <c r="E34" s="44"/>
      <c r="F34" s="44"/>
      <c r="G34" s="44"/>
      <c r="H34" s="44"/>
      <c r="I34" s="44"/>
      <c r="J34" s="44">
        <f t="shared" si="5"/>
        <v>28871.199999999997</v>
      </c>
      <c r="K34" s="44">
        <v>1928.3099999999997</v>
      </c>
      <c r="L34" s="44">
        <f t="shared" si="6"/>
        <v>26942.889999999996</v>
      </c>
      <c r="M34" s="54">
        <f t="shared" si="7"/>
        <v>1.8188166896387407E-2</v>
      </c>
    </row>
    <row r="35" spans="1:13" x14ac:dyDescent="0.2">
      <c r="A35" s="57" t="s">
        <v>57</v>
      </c>
      <c r="B35" s="45" t="s">
        <v>58</v>
      </c>
      <c r="C35" s="44">
        <v>91096.4</v>
      </c>
      <c r="D35" s="44"/>
      <c r="E35" s="44"/>
      <c r="F35" s="44"/>
      <c r="G35" s="44"/>
      <c r="H35" s="44"/>
      <c r="I35" s="44"/>
      <c r="J35" s="44">
        <f t="shared" si="5"/>
        <v>91096.4</v>
      </c>
      <c r="K35" s="44">
        <v>6976.19</v>
      </c>
      <c r="L35" s="44">
        <f t="shared" si="6"/>
        <v>84120.209999999992</v>
      </c>
      <c r="M35" s="54">
        <f t="shared" si="7"/>
        <v>6.5800679362192221E-2</v>
      </c>
    </row>
    <row r="36" spans="1:13" x14ac:dyDescent="0.2">
      <c r="A36" s="57" t="s">
        <v>59</v>
      </c>
      <c r="B36" s="45" t="s">
        <v>60</v>
      </c>
      <c r="C36" s="44">
        <v>8537.5999999999985</v>
      </c>
      <c r="D36" s="44"/>
      <c r="E36" s="44"/>
      <c r="F36" s="44"/>
      <c r="G36" s="44"/>
      <c r="H36" s="44"/>
      <c r="I36" s="44"/>
      <c r="J36" s="44">
        <f t="shared" si="5"/>
        <v>8537.5999999999985</v>
      </c>
      <c r="K36" s="44">
        <v>653.80999999999995</v>
      </c>
      <c r="L36" s="44">
        <f t="shared" si="6"/>
        <v>7883.7899999999991</v>
      </c>
      <c r="M36" s="54">
        <f t="shared" si="7"/>
        <v>6.166853565312139E-3</v>
      </c>
    </row>
    <row r="37" spans="1:13" x14ac:dyDescent="0.2">
      <c r="A37" s="57" t="s">
        <v>61</v>
      </c>
      <c r="B37" s="45" t="s">
        <v>62</v>
      </c>
      <c r="C37" s="44">
        <v>74790.75</v>
      </c>
      <c r="D37" s="44"/>
      <c r="E37" s="44"/>
      <c r="F37" s="44"/>
      <c r="G37" s="44"/>
      <c r="H37" s="44"/>
      <c r="I37" s="44"/>
      <c r="J37" s="44">
        <f t="shared" si="5"/>
        <v>74790.75</v>
      </c>
      <c r="K37" s="44">
        <v>0</v>
      </c>
      <c r="L37" s="44">
        <f t="shared" si="6"/>
        <v>74790.75</v>
      </c>
      <c r="M37" s="54">
        <f t="shared" si="7"/>
        <v>0</v>
      </c>
    </row>
    <row r="38" spans="1:13" x14ac:dyDescent="0.2">
      <c r="A38" s="57" t="s">
        <v>63</v>
      </c>
      <c r="B38" s="45" t="s">
        <v>64</v>
      </c>
      <c r="C38" s="44">
        <v>74790.75</v>
      </c>
      <c r="D38" s="44"/>
      <c r="E38" s="44"/>
      <c r="F38" s="44"/>
      <c r="G38" s="44"/>
      <c r="H38" s="44"/>
      <c r="I38" s="44"/>
      <c r="J38" s="44">
        <f t="shared" si="5"/>
        <v>74790.75</v>
      </c>
      <c r="K38" s="44">
        <v>0</v>
      </c>
      <c r="L38" s="44">
        <f t="shared" si="6"/>
        <v>74790.75</v>
      </c>
      <c r="M38" s="54">
        <f t="shared" si="7"/>
        <v>0</v>
      </c>
    </row>
    <row r="39" spans="1:13" x14ac:dyDescent="0.2">
      <c r="A39" s="57" t="s">
        <v>65</v>
      </c>
      <c r="B39" s="45" t="s">
        <v>66</v>
      </c>
      <c r="C39" s="44">
        <v>4400</v>
      </c>
      <c r="D39" s="44"/>
      <c r="E39" s="44"/>
      <c r="F39" s="44"/>
      <c r="G39" s="44"/>
      <c r="H39" s="44"/>
      <c r="I39" s="44"/>
      <c r="J39" s="44">
        <f t="shared" si="5"/>
        <v>4400</v>
      </c>
      <c r="K39" s="44">
        <v>0</v>
      </c>
      <c r="L39" s="44">
        <f t="shared" si="6"/>
        <v>4400</v>
      </c>
      <c r="M39" s="54">
        <f t="shared" si="7"/>
        <v>0</v>
      </c>
    </row>
    <row r="40" spans="1:13" x14ac:dyDescent="0.2">
      <c r="A40" s="57"/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54"/>
    </row>
    <row r="41" spans="1:13" x14ac:dyDescent="0.2">
      <c r="A41" s="57"/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54"/>
    </row>
    <row r="42" spans="1:13" ht="15.75" x14ac:dyDescent="0.25">
      <c r="A42" s="55">
        <v>1</v>
      </c>
      <c r="B42" s="56" t="s">
        <v>67</v>
      </c>
      <c r="C42" s="42"/>
      <c r="D42" s="44"/>
      <c r="E42" s="44"/>
      <c r="F42" s="44"/>
      <c r="G42" s="44"/>
      <c r="H42" s="44"/>
      <c r="I42" s="44"/>
      <c r="J42" s="44"/>
      <c r="K42" s="44"/>
      <c r="L42" s="44"/>
      <c r="M42" s="54"/>
    </row>
    <row r="43" spans="1:13" x14ac:dyDescent="0.2">
      <c r="A43" s="57" t="s">
        <v>68</v>
      </c>
      <c r="B43" s="45" t="s">
        <v>69</v>
      </c>
      <c r="C43" s="44">
        <v>16425</v>
      </c>
      <c r="D43" s="44"/>
      <c r="E43" s="44"/>
      <c r="F43" s="44"/>
      <c r="G43" s="44"/>
      <c r="H43" s="44"/>
      <c r="I43" s="44"/>
      <c r="J43" s="44">
        <f t="shared" ref="J43:J108" si="8">C43+D43-E43+F43-G43+H43-I43</f>
        <v>16425</v>
      </c>
      <c r="K43" s="44">
        <v>351.3</v>
      </c>
      <c r="L43" s="44">
        <f t="shared" si="6"/>
        <v>16073.7</v>
      </c>
      <c r="M43" s="54">
        <f t="shared" ref="M43:M76" si="9">K43/$K$139</f>
        <v>3.3135248122453842E-3</v>
      </c>
    </row>
    <row r="44" spans="1:13" x14ac:dyDescent="0.2">
      <c r="A44" s="57" t="s">
        <v>70</v>
      </c>
      <c r="B44" s="45" t="s">
        <v>71</v>
      </c>
      <c r="C44" s="44">
        <v>28500</v>
      </c>
      <c r="D44" s="44"/>
      <c r="E44" s="44"/>
      <c r="F44" s="44"/>
      <c r="G44" s="44"/>
      <c r="H44" s="44"/>
      <c r="I44" s="44"/>
      <c r="J44" s="44">
        <f t="shared" si="8"/>
        <v>28500</v>
      </c>
      <c r="K44" s="44">
        <v>1418</v>
      </c>
      <c r="L44" s="44">
        <f t="shared" si="6"/>
        <v>27082</v>
      </c>
      <c r="M44" s="54">
        <f t="shared" si="9"/>
        <v>1.3374831152188883E-2</v>
      </c>
    </row>
    <row r="45" spans="1:13" x14ac:dyDescent="0.2">
      <c r="A45" s="57" t="s">
        <v>72</v>
      </c>
      <c r="B45" s="45" t="s">
        <v>73</v>
      </c>
      <c r="C45" s="44">
        <v>1000</v>
      </c>
      <c r="D45" s="44"/>
      <c r="E45" s="44"/>
      <c r="F45" s="44"/>
      <c r="G45" s="44"/>
      <c r="H45" s="44"/>
      <c r="I45" s="44"/>
      <c r="J45" s="44">
        <f t="shared" si="8"/>
        <v>1000</v>
      </c>
      <c r="K45" s="44">
        <v>0</v>
      </c>
      <c r="L45" s="44">
        <f t="shared" si="6"/>
        <v>1000</v>
      </c>
      <c r="M45" s="54">
        <f t="shared" si="9"/>
        <v>0</v>
      </c>
    </row>
    <row r="46" spans="1:13" x14ac:dyDescent="0.2">
      <c r="A46" s="57" t="s">
        <v>74</v>
      </c>
      <c r="B46" s="45" t="s">
        <v>75</v>
      </c>
      <c r="C46" s="44">
        <v>11800</v>
      </c>
      <c r="D46" s="44"/>
      <c r="E46" s="44"/>
      <c r="F46" s="44"/>
      <c r="G46" s="44"/>
      <c r="H46" s="44"/>
      <c r="I46" s="44"/>
      <c r="J46" s="44">
        <f t="shared" si="8"/>
        <v>11800</v>
      </c>
      <c r="K46" s="44">
        <v>2040</v>
      </c>
      <c r="L46" s="44">
        <f t="shared" si="6"/>
        <v>9760</v>
      </c>
      <c r="M46" s="54">
        <f t="shared" si="9"/>
        <v>1.9241647073670889E-2</v>
      </c>
    </row>
    <row r="47" spans="1:13" x14ac:dyDescent="0.2">
      <c r="A47" s="57" t="s">
        <v>76</v>
      </c>
      <c r="B47" s="45" t="s">
        <v>77</v>
      </c>
      <c r="C47" s="44">
        <v>14850</v>
      </c>
      <c r="D47" s="44"/>
      <c r="E47" s="44"/>
      <c r="F47" s="44"/>
      <c r="G47" s="44"/>
      <c r="H47" s="44"/>
      <c r="I47" s="44"/>
      <c r="J47" s="44">
        <f t="shared" si="8"/>
        <v>14850</v>
      </c>
      <c r="K47" s="44">
        <v>815</v>
      </c>
      <c r="L47" s="44">
        <f t="shared" si="6"/>
        <v>14035</v>
      </c>
      <c r="M47" s="54">
        <f t="shared" si="9"/>
        <v>7.6872266495302821E-3</v>
      </c>
    </row>
    <row r="48" spans="1:13" x14ac:dyDescent="0.2">
      <c r="A48" s="57" t="s">
        <v>78</v>
      </c>
      <c r="B48" s="45" t="s">
        <v>79</v>
      </c>
      <c r="C48" s="44">
        <v>1101846</v>
      </c>
      <c r="D48" s="44"/>
      <c r="E48" s="44"/>
      <c r="F48" s="44"/>
      <c r="G48" s="44"/>
      <c r="H48" s="44"/>
      <c r="I48" s="44"/>
      <c r="J48" s="44">
        <f t="shared" si="8"/>
        <v>1101846</v>
      </c>
      <c r="K48" s="44">
        <v>0</v>
      </c>
      <c r="L48" s="44">
        <f t="shared" si="6"/>
        <v>1101846</v>
      </c>
      <c r="M48" s="54">
        <f t="shared" si="9"/>
        <v>0</v>
      </c>
    </row>
    <row r="49" spans="1:13" hidden="1" x14ac:dyDescent="0.2">
      <c r="A49" s="57" t="s">
        <v>80</v>
      </c>
      <c r="B49" s="45" t="s">
        <v>81</v>
      </c>
      <c r="C49" s="44">
        <v>0</v>
      </c>
      <c r="D49" s="44"/>
      <c r="E49" s="44"/>
      <c r="F49" s="44"/>
      <c r="G49" s="44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>
        <f t="shared" si="9"/>
        <v>0</v>
      </c>
    </row>
    <row r="50" spans="1:13" hidden="1" x14ac:dyDescent="0.2">
      <c r="A50" s="57" t="s">
        <v>82</v>
      </c>
      <c r="B50" s="45" t="s">
        <v>83</v>
      </c>
      <c r="C50" s="44">
        <v>0</v>
      </c>
      <c r="D50" s="44"/>
      <c r="E50" s="44"/>
      <c r="F50" s="44"/>
      <c r="G50" s="44"/>
      <c r="H50" s="44"/>
      <c r="I50" s="44"/>
      <c r="J50" s="44">
        <f t="shared" si="8"/>
        <v>0</v>
      </c>
      <c r="K50" s="44">
        <v>0</v>
      </c>
      <c r="L50" s="44">
        <f t="shared" si="6"/>
        <v>0</v>
      </c>
      <c r="M50" s="54">
        <f t="shared" si="9"/>
        <v>0</v>
      </c>
    </row>
    <row r="51" spans="1:13" x14ac:dyDescent="0.2">
      <c r="A51" s="57" t="s">
        <v>84</v>
      </c>
      <c r="B51" s="45" t="s">
        <v>85</v>
      </c>
      <c r="C51" s="44">
        <v>190680</v>
      </c>
      <c r="D51" s="44"/>
      <c r="E51" s="44"/>
      <c r="F51" s="44"/>
      <c r="G51" s="44"/>
      <c r="H51" s="44"/>
      <c r="I51" s="44"/>
      <c r="J51" s="44">
        <f t="shared" si="8"/>
        <v>190680</v>
      </c>
      <c r="K51" s="44">
        <v>0</v>
      </c>
      <c r="L51" s="44">
        <f t="shared" si="6"/>
        <v>190680</v>
      </c>
      <c r="M51" s="54">
        <f t="shared" si="9"/>
        <v>0</v>
      </c>
    </row>
    <row r="52" spans="1:13" x14ac:dyDescent="0.2">
      <c r="A52" s="57" t="s">
        <v>86</v>
      </c>
      <c r="B52" s="45" t="s">
        <v>87</v>
      </c>
      <c r="C52" s="44">
        <v>450745</v>
      </c>
      <c r="D52" s="44"/>
      <c r="E52" s="44"/>
      <c r="F52" s="44"/>
      <c r="G52" s="44"/>
      <c r="H52" s="44"/>
      <c r="I52" s="44"/>
      <c r="J52" s="44">
        <f t="shared" si="8"/>
        <v>450745</v>
      </c>
      <c r="K52" s="44">
        <v>0</v>
      </c>
      <c r="L52" s="44">
        <f t="shared" si="6"/>
        <v>450745</v>
      </c>
      <c r="M52" s="54">
        <f t="shared" si="9"/>
        <v>0</v>
      </c>
    </row>
    <row r="53" spans="1:13" x14ac:dyDescent="0.2">
      <c r="A53" s="57" t="s">
        <v>88</v>
      </c>
      <c r="B53" s="45" t="s">
        <v>89</v>
      </c>
      <c r="C53" s="44">
        <v>21750</v>
      </c>
      <c r="D53" s="44"/>
      <c r="E53" s="44"/>
      <c r="F53" s="44"/>
      <c r="G53" s="44"/>
      <c r="H53" s="44"/>
      <c r="I53" s="44"/>
      <c r="J53" s="44">
        <f t="shared" si="8"/>
        <v>21750</v>
      </c>
      <c r="K53" s="44">
        <v>0</v>
      </c>
      <c r="L53" s="44">
        <f t="shared" si="6"/>
        <v>21750</v>
      </c>
      <c r="M53" s="54">
        <f t="shared" si="9"/>
        <v>0</v>
      </c>
    </row>
    <row r="54" spans="1:13" x14ac:dyDescent="0.2">
      <c r="A54" s="57" t="s">
        <v>90</v>
      </c>
      <c r="B54" s="45" t="s">
        <v>91</v>
      </c>
      <c r="C54" s="44">
        <v>45600</v>
      </c>
      <c r="D54" s="44"/>
      <c r="E54" s="44"/>
      <c r="F54" s="44"/>
      <c r="G54" s="44"/>
      <c r="H54" s="44"/>
      <c r="I54" s="44"/>
      <c r="J54" s="44">
        <f t="shared" si="8"/>
        <v>45600</v>
      </c>
      <c r="K54" s="44">
        <v>0</v>
      </c>
      <c r="L54" s="44">
        <f t="shared" si="6"/>
        <v>45600</v>
      </c>
      <c r="M54" s="54">
        <f t="shared" si="9"/>
        <v>0</v>
      </c>
    </row>
    <row r="55" spans="1:13" x14ac:dyDescent="0.2">
      <c r="A55" s="57" t="s">
        <v>92</v>
      </c>
      <c r="B55" s="45" t="s">
        <v>93</v>
      </c>
      <c r="C55" s="44">
        <v>71000</v>
      </c>
      <c r="D55" s="44"/>
      <c r="E55" s="44"/>
      <c r="F55" s="44"/>
      <c r="G55" s="44"/>
      <c r="H55" s="44"/>
      <c r="I55" s="44"/>
      <c r="J55" s="44">
        <f t="shared" si="8"/>
        <v>71000</v>
      </c>
      <c r="K55" s="44">
        <v>0</v>
      </c>
      <c r="L55" s="44">
        <f t="shared" si="6"/>
        <v>71000</v>
      </c>
      <c r="M55" s="54">
        <f t="shared" si="9"/>
        <v>0</v>
      </c>
    </row>
    <row r="56" spans="1:13" hidden="1" x14ac:dyDescent="0.2">
      <c r="A56" s="57" t="s">
        <v>94</v>
      </c>
      <c r="B56" s="45" t="s">
        <v>95</v>
      </c>
      <c r="C56" s="44">
        <v>0</v>
      </c>
      <c r="D56" s="44"/>
      <c r="E56" s="44"/>
      <c r="F56" s="44"/>
      <c r="G56" s="44"/>
      <c r="H56" s="44"/>
      <c r="I56" s="44"/>
      <c r="J56" s="44">
        <f t="shared" si="8"/>
        <v>0</v>
      </c>
      <c r="K56" s="44">
        <v>0</v>
      </c>
      <c r="L56" s="44">
        <f t="shared" si="6"/>
        <v>0</v>
      </c>
      <c r="M56" s="54">
        <f t="shared" si="9"/>
        <v>0</v>
      </c>
    </row>
    <row r="57" spans="1:13" x14ac:dyDescent="0.2">
      <c r="A57" s="57" t="s">
        <v>96</v>
      </c>
      <c r="B57" s="45" t="s">
        <v>97</v>
      </c>
      <c r="C57" s="44">
        <v>5000</v>
      </c>
      <c r="D57" s="44"/>
      <c r="E57" s="44"/>
      <c r="F57" s="44"/>
      <c r="G57" s="44"/>
      <c r="H57" s="44"/>
      <c r="I57" s="44"/>
      <c r="J57" s="44">
        <f t="shared" si="8"/>
        <v>5000</v>
      </c>
      <c r="K57" s="44">
        <v>0</v>
      </c>
      <c r="L57" s="44">
        <f t="shared" si="6"/>
        <v>5000</v>
      </c>
      <c r="M57" s="54">
        <f t="shared" si="9"/>
        <v>0</v>
      </c>
    </row>
    <row r="58" spans="1:13" x14ac:dyDescent="0.2">
      <c r="A58" s="57" t="s">
        <v>98</v>
      </c>
      <c r="B58" s="45" t="s">
        <v>99</v>
      </c>
      <c r="C58" s="44">
        <v>3504.32</v>
      </c>
      <c r="D58" s="44"/>
      <c r="E58" s="44"/>
      <c r="F58" s="44"/>
      <c r="G58" s="44"/>
      <c r="H58" s="44"/>
      <c r="I58" s="44"/>
      <c r="J58" s="44">
        <f t="shared" si="8"/>
        <v>3504.32</v>
      </c>
      <c r="K58" s="44">
        <v>0</v>
      </c>
      <c r="L58" s="44">
        <f t="shared" si="6"/>
        <v>3504.32</v>
      </c>
      <c r="M58" s="54">
        <f t="shared" si="9"/>
        <v>0</v>
      </c>
    </row>
    <row r="59" spans="1:13" x14ac:dyDescent="0.2">
      <c r="A59" s="57" t="s">
        <v>100</v>
      </c>
      <c r="B59" s="45" t="s">
        <v>101</v>
      </c>
      <c r="C59" s="44">
        <v>9000</v>
      </c>
      <c r="D59" s="44"/>
      <c r="E59" s="44"/>
      <c r="F59" s="44"/>
      <c r="G59" s="44"/>
      <c r="H59" s="44"/>
      <c r="I59" s="44"/>
      <c r="J59" s="44">
        <f t="shared" si="8"/>
        <v>9000</v>
      </c>
      <c r="K59" s="44">
        <v>0</v>
      </c>
      <c r="L59" s="44">
        <f t="shared" si="6"/>
        <v>9000</v>
      </c>
      <c r="M59" s="54">
        <f t="shared" si="9"/>
        <v>0</v>
      </c>
    </row>
    <row r="60" spans="1:13" x14ac:dyDescent="0.2">
      <c r="A60" s="57" t="s">
        <v>102</v>
      </c>
      <c r="B60" s="45" t="s">
        <v>103</v>
      </c>
      <c r="C60" s="44">
        <v>9300</v>
      </c>
      <c r="D60" s="44"/>
      <c r="E60" s="44"/>
      <c r="F60" s="44"/>
      <c r="G60" s="44"/>
      <c r="H60" s="44"/>
      <c r="I60" s="44"/>
      <c r="J60" s="44">
        <f t="shared" si="8"/>
        <v>9300</v>
      </c>
      <c r="K60" s="44">
        <v>0</v>
      </c>
      <c r="L60" s="44">
        <f t="shared" si="6"/>
        <v>9300</v>
      </c>
      <c r="M60" s="54">
        <f t="shared" si="9"/>
        <v>0</v>
      </c>
    </row>
    <row r="61" spans="1:13" x14ac:dyDescent="0.2">
      <c r="A61" s="57" t="s">
        <v>104</v>
      </c>
      <c r="B61" s="45" t="s">
        <v>105</v>
      </c>
      <c r="C61" s="44">
        <v>5500</v>
      </c>
      <c r="D61" s="44"/>
      <c r="E61" s="44"/>
      <c r="F61" s="44"/>
      <c r="G61" s="44"/>
      <c r="H61" s="44"/>
      <c r="I61" s="44"/>
      <c r="J61" s="44">
        <f t="shared" si="8"/>
        <v>5500</v>
      </c>
      <c r="K61" s="44">
        <v>0</v>
      </c>
      <c r="L61" s="44">
        <f t="shared" si="6"/>
        <v>5500</v>
      </c>
      <c r="M61" s="54">
        <f t="shared" si="9"/>
        <v>0</v>
      </c>
    </row>
    <row r="62" spans="1:13" x14ac:dyDescent="0.2">
      <c r="A62" s="57" t="s">
        <v>240</v>
      </c>
      <c r="B62" s="45" t="s">
        <v>241</v>
      </c>
      <c r="C62" s="44">
        <v>97500</v>
      </c>
      <c r="D62" s="44"/>
      <c r="E62" s="44"/>
      <c r="F62" s="44"/>
      <c r="G62" s="44"/>
      <c r="H62" s="44"/>
      <c r="I62" s="44"/>
      <c r="J62" s="44">
        <f t="shared" si="8"/>
        <v>97500</v>
      </c>
      <c r="K62" s="44">
        <v>0</v>
      </c>
      <c r="L62" s="44">
        <f t="shared" si="6"/>
        <v>97500</v>
      </c>
      <c r="M62" s="54">
        <f t="shared" si="9"/>
        <v>0</v>
      </c>
    </row>
    <row r="63" spans="1:13" x14ac:dyDescent="0.2">
      <c r="A63" s="57" t="s">
        <v>106</v>
      </c>
      <c r="B63" s="45" t="s">
        <v>107</v>
      </c>
      <c r="C63" s="44">
        <v>19500</v>
      </c>
      <c r="D63" s="44"/>
      <c r="E63" s="44"/>
      <c r="F63" s="44"/>
      <c r="G63" s="44"/>
      <c r="H63" s="44"/>
      <c r="I63" s="44"/>
      <c r="J63" s="44">
        <f t="shared" si="8"/>
        <v>19500</v>
      </c>
      <c r="K63" s="44">
        <v>0</v>
      </c>
      <c r="L63" s="44">
        <f t="shared" si="6"/>
        <v>19500</v>
      </c>
      <c r="M63" s="54">
        <f t="shared" si="9"/>
        <v>0</v>
      </c>
    </row>
    <row r="64" spans="1:13" x14ac:dyDescent="0.2">
      <c r="A64" s="57" t="s">
        <v>108</v>
      </c>
      <c r="B64" s="45" t="s">
        <v>109</v>
      </c>
      <c r="C64" s="44">
        <v>260706.83</v>
      </c>
      <c r="D64" s="44"/>
      <c r="E64" s="44"/>
      <c r="F64" s="44"/>
      <c r="G64" s="44"/>
      <c r="H64" s="44"/>
      <c r="I64" s="44"/>
      <c r="J64" s="44">
        <f t="shared" si="8"/>
        <v>260706.83</v>
      </c>
      <c r="K64" s="44">
        <v>0</v>
      </c>
      <c r="L64" s="44">
        <f t="shared" si="6"/>
        <v>260706.83</v>
      </c>
      <c r="M64" s="54">
        <f t="shared" si="9"/>
        <v>0</v>
      </c>
    </row>
    <row r="65" spans="1:13" hidden="1" x14ac:dyDescent="0.2">
      <c r="A65" s="57" t="s">
        <v>110</v>
      </c>
      <c r="B65" s="45" t="s">
        <v>111</v>
      </c>
      <c r="C65" s="44">
        <v>0</v>
      </c>
      <c r="D65" s="44"/>
      <c r="E65" s="44"/>
      <c r="F65" s="44"/>
      <c r="G65" s="44"/>
      <c r="H65" s="44"/>
      <c r="I65" s="44"/>
      <c r="J65" s="44">
        <f t="shared" si="8"/>
        <v>0</v>
      </c>
      <c r="K65" s="44">
        <v>0</v>
      </c>
      <c r="L65" s="44">
        <f t="shared" si="6"/>
        <v>0</v>
      </c>
      <c r="M65" s="54">
        <f t="shared" si="9"/>
        <v>0</v>
      </c>
    </row>
    <row r="66" spans="1:13" x14ac:dyDescent="0.2">
      <c r="A66" s="57" t="s">
        <v>112</v>
      </c>
      <c r="B66" s="45" t="s">
        <v>113</v>
      </c>
      <c r="C66" s="44">
        <v>15500</v>
      </c>
      <c r="D66" s="44"/>
      <c r="E66" s="44"/>
      <c r="F66" s="44"/>
      <c r="G66" s="44"/>
      <c r="H66" s="44"/>
      <c r="I66" s="44"/>
      <c r="J66" s="44">
        <f t="shared" si="8"/>
        <v>15500</v>
      </c>
      <c r="K66" s="44">
        <v>0</v>
      </c>
      <c r="L66" s="44">
        <f t="shared" si="6"/>
        <v>15500</v>
      </c>
      <c r="M66" s="54">
        <f t="shared" si="9"/>
        <v>0</v>
      </c>
    </row>
    <row r="67" spans="1:13" x14ac:dyDescent="0.2">
      <c r="A67" s="57" t="s">
        <v>114</v>
      </c>
      <c r="B67" s="45" t="s">
        <v>115</v>
      </c>
      <c r="C67" s="44">
        <v>54000</v>
      </c>
      <c r="D67" s="44"/>
      <c r="E67" s="44"/>
      <c r="F67" s="44"/>
      <c r="G67" s="44"/>
      <c r="H67" s="44"/>
      <c r="I67" s="44"/>
      <c r="J67" s="44">
        <f t="shared" si="8"/>
        <v>54000</v>
      </c>
      <c r="K67" s="44">
        <v>4500</v>
      </c>
      <c r="L67" s="44">
        <f t="shared" si="6"/>
        <v>49500</v>
      </c>
      <c r="M67" s="54">
        <f t="shared" si="9"/>
        <v>4.2444809721332848E-2</v>
      </c>
    </row>
    <row r="68" spans="1:13" x14ac:dyDescent="0.2">
      <c r="A68" s="57" t="s">
        <v>116</v>
      </c>
      <c r="B68" s="45" t="s">
        <v>117</v>
      </c>
      <c r="C68" s="44">
        <v>3000</v>
      </c>
      <c r="D68" s="44"/>
      <c r="E68" s="44"/>
      <c r="F68" s="44"/>
      <c r="G68" s="44"/>
      <c r="H68" s="44"/>
      <c r="I68" s="44"/>
      <c r="J68" s="44">
        <f t="shared" si="8"/>
        <v>3000</v>
      </c>
      <c r="K68" s="44">
        <v>0</v>
      </c>
      <c r="L68" s="44">
        <f t="shared" si="6"/>
        <v>3000</v>
      </c>
      <c r="M68" s="54">
        <f t="shared" si="9"/>
        <v>0</v>
      </c>
    </row>
    <row r="69" spans="1:13" x14ac:dyDescent="0.2">
      <c r="A69" s="57" t="s">
        <v>118</v>
      </c>
      <c r="B69" s="45" t="s">
        <v>119</v>
      </c>
      <c r="C69" s="44">
        <v>5250</v>
      </c>
      <c r="D69" s="44"/>
      <c r="E69" s="44"/>
      <c r="F69" s="44"/>
      <c r="G69" s="44"/>
      <c r="H69" s="44"/>
      <c r="I69" s="44"/>
      <c r="J69" s="44">
        <f t="shared" si="8"/>
        <v>5250</v>
      </c>
      <c r="K69" s="44">
        <v>0</v>
      </c>
      <c r="L69" s="44">
        <f t="shared" si="6"/>
        <v>5250</v>
      </c>
      <c r="M69" s="54">
        <f t="shared" si="9"/>
        <v>0</v>
      </c>
    </row>
    <row r="70" spans="1:13" x14ac:dyDescent="0.2">
      <c r="A70" s="57" t="s">
        <v>120</v>
      </c>
      <c r="B70" s="45" t="s">
        <v>121</v>
      </c>
      <c r="C70" s="44">
        <v>8000</v>
      </c>
      <c r="D70" s="44"/>
      <c r="E70" s="44"/>
      <c r="F70" s="44"/>
      <c r="G70" s="44"/>
      <c r="H70" s="44"/>
      <c r="I70" s="44"/>
      <c r="J70" s="44">
        <f t="shared" si="8"/>
        <v>8000</v>
      </c>
      <c r="K70" s="44">
        <v>0</v>
      </c>
      <c r="L70" s="44">
        <f t="shared" si="6"/>
        <v>8000</v>
      </c>
      <c r="M70" s="54">
        <f t="shared" si="9"/>
        <v>0</v>
      </c>
    </row>
    <row r="71" spans="1:13" x14ac:dyDescent="0.2">
      <c r="A71" s="57" t="s">
        <v>122</v>
      </c>
      <c r="B71" s="45" t="s">
        <v>123</v>
      </c>
      <c r="C71" s="44">
        <v>20000</v>
      </c>
      <c r="D71" s="44"/>
      <c r="E71" s="44"/>
      <c r="F71" s="44"/>
      <c r="G71" s="44"/>
      <c r="H71" s="44"/>
      <c r="I71" s="44"/>
      <c r="J71" s="44">
        <f t="shared" si="8"/>
        <v>20000</v>
      </c>
      <c r="K71" s="44">
        <v>0</v>
      </c>
      <c r="L71" s="44">
        <f t="shared" si="6"/>
        <v>20000</v>
      </c>
      <c r="M71" s="54">
        <f t="shared" si="9"/>
        <v>0</v>
      </c>
    </row>
    <row r="72" spans="1:13" x14ac:dyDescent="0.2">
      <c r="A72" s="57" t="s">
        <v>124</v>
      </c>
      <c r="B72" s="45" t="s">
        <v>125</v>
      </c>
      <c r="C72" s="44">
        <v>226800</v>
      </c>
      <c r="D72" s="44"/>
      <c r="E72" s="44"/>
      <c r="F72" s="44"/>
      <c r="G72" s="44"/>
      <c r="H72" s="44"/>
      <c r="I72" s="44"/>
      <c r="J72" s="44">
        <f t="shared" si="8"/>
        <v>226800</v>
      </c>
      <c r="K72" s="44">
        <v>0</v>
      </c>
      <c r="L72" s="44">
        <f t="shared" si="6"/>
        <v>226800</v>
      </c>
      <c r="M72" s="54">
        <f t="shared" si="9"/>
        <v>0</v>
      </c>
    </row>
    <row r="73" spans="1:13" x14ac:dyDescent="0.2">
      <c r="A73" s="57" t="s">
        <v>126</v>
      </c>
      <c r="B73" s="45" t="s">
        <v>127</v>
      </c>
      <c r="C73" s="44">
        <v>8200</v>
      </c>
      <c r="D73" s="44"/>
      <c r="E73" s="44"/>
      <c r="F73" s="44"/>
      <c r="G73" s="44"/>
      <c r="H73" s="44"/>
      <c r="I73" s="44"/>
      <c r="J73" s="44">
        <f t="shared" si="8"/>
        <v>8200</v>
      </c>
      <c r="K73" s="44">
        <v>0</v>
      </c>
      <c r="L73" s="44">
        <f t="shared" si="6"/>
        <v>8200</v>
      </c>
      <c r="M73" s="54">
        <f t="shared" si="9"/>
        <v>0</v>
      </c>
    </row>
    <row r="74" spans="1:13" x14ac:dyDescent="0.2">
      <c r="A74" s="57" t="s">
        <v>128</v>
      </c>
      <c r="B74" s="45" t="s">
        <v>129</v>
      </c>
      <c r="C74" s="44">
        <v>2500</v>
      </c>
      <c r="D74" s="44"/>
      <c r="E74" s="44"/>
      <c r="F74" s="44"/>
      <c r="G74" s="44"/>
      <c r="H74" s="44"/>
      <c r="I74" s="44"/>
      <c r="J74" s="44">
        <f t="shared" si="8"/>
        <v>2500</v>
      </c>
      <c r="K74" s="44">
        <v>128.53</v>
      </c>
      <c r="L74" s="44">
        <f t="shared" si="6"/>
        <v>2371.4699999999998</v>
      </c>
      <c r="M74" s="54">
        <f t="shared" si="9"/>
        <v>1.2123180874406469E-3</v>
      </c>
    </row>
    <row r="75" spans="1:13" x14ac:dyDescent="0.2">
      <c r="A75" s="57" t="s">
        <v>130</v>
      </c>
      <c r="B75" s="45" t="s">
        <v>131</v>
      </c>
      <c r="C75" s="44">
        <v>7000</v>
      </c>
      <c r="D75" s="44"/>
      <c r="E75" s="44"/>
      <c r="F75" s="44"/>
      <c r="G75" s="44"/>
      <c r="H75" s="44"/>
      <c r="I75" s="44"/>
      <c r="J75" s="44">
        <f t="shared" si="8"/>
        <v>7000</v>
      </c>
      <c r="K75" s="44">
        <v>10.199999999999999</v>
      </c>
      <c r="L75" s="44">
        <f t="shared" si="6"/>
        <v>6989.8</v>
      </c>
      <c r="M75" s="54">
        <f t="shared" si="9"/>
        <v>9.6208235368354443E-5</v>
      </c>
    </row>
    <row r="76" spans="1:13" x14ac:dyDescent="0.2">
      <c r="A76" s="57" t="s">
        <v>132</v>
      </c>
      <c r="B76" s="45" t="s">
        <v>133</v>
      </c>
      <c r="C76" s="44">
        <v>2000</v>
      </c>
      <c r="D76" s="44"/>
      <c r="E76" s="44"/>
      <c r="F76" s="44"/>
      <c r="G76" s="44"/>
      <c r="H76" s="44"/>
      <c r="I76" s="44"/>
      <c r="J76" s="44">
        <f t="shared" si="8"/>
        <v>2000</v>
      </c>
      <c r="K76" s="44">
        <v>0</v>
      </c>
      <c r="L76" s="44">
        <f t="shared" si="6"/>
        <v>2000</v>
      </c>
      <c r="M76" s="54">
        <f t="shared" si="9"/>
        <v>0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44"/>
      <c r="G77" s="44"/>
      <c r="H77" s="44"/>
      <c r="I77" s="44"/>
      <c r="J77" s="44"/>
      <c r="K77" s="44">
        <v>10</v>
      </c>
      <c r="L77" s="44"/>
      <c r="M77" s="54"/>
    </row>
    <row r="78" spans="1:13" x14ac:dyDescent="0.2">
      <c r="A78" s="57"/>
      <c r="B78" s="45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44"/>
      <c r="G80" s="44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44"/>
      <c r="G81" s="44"/>
      <c r="H81" s="44"/>
      <c r="I81" s="44"/>
      <c r="J81" s="44">
        <f t="shared" si="8"/>
        <v>108880</v>
      </c>
      <c r="K81" s="44">
        <v>3695.35</v>
      </c>
      <c r="L81" s="44">
        <f t="shared" si="6"/>
        <v>105184.65</v>
      </c>
      <c r="M81" s="54">
        <f t="shared" ref="M81:M117" si="10">K81/$K$139</f>
        <v>3.4855206134161626E-2</v>
      </c>
    </row>
    <row r="82" spans="1:13" hidden="1" x14ac:dyDescent="0.2">
      <c r="A82" s="57" t="s">
        <v>140</v>
      </c>
      <c r="B82" s="45" t="s">
        <v>141</v>
      </c>
      <c r="C82" s="44">
        <v>0</v>
      </c>
      <c r="D82" s="44"/>
      <c r="E82" s="44"/>
      <c r="F82" s="44"/>
      <c r="G82" s="44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>
        <f t="shared" si="10"/>
        <v>0</v>
      </c>
    </row>
    <row r="83" spans="1:13" x14ac:dyDescent="0.2">
      <c r="A83" s="57">
        <v>214</v>
      </c>
      <c r="B83" s="45" t="s">
        <v>139</v>
      </c>
      <c r="C83" s="44">
        <v>5000</v>
      </c>
      <c r="D83" s="44"/>
      <c r="E83" s="44"/>
      <c r="F83" s="44"/>
      <c r="G83" s="44"/>
      <c r="H83" s="44"/>
      <c r="I83" s="44"/>
      <c r="J83" s="44">
        <f t="shared" si="8"/>
        <v>5000</v>
      </c>
      <c r="K83" s="44">
        <v>0</v>
      </c>
      <c r="L83" s="44">
        <f t="shared" si="6"/>
        <v>5000</v>
      </c>
      <c r="M83" s="54">
        <f t="shared" si="10"/>
        <v>0</v>
      </c>
    </row>
    <row r="84" spans="1:13" x14ac:dyDescent="0.2">
      <c r="A84" s="57">
        <v>223</v>
      </c>
      <c r="B84" s="45" t="s">
        <v>142</v>
      </c>
      <c r="C84" s="44">
        <v>3500</v>
      </c>
      <c r="D84" s="44"/>
      <c r="E84" s="44"/>
      <c r="F84" s="44"/>
      <c r="G84" s="44"/>
      <c r="H84" s="44"/>
      <c r="I84" s="44"/>
      <c r="J84" s="44">
        <f t="shared" si="8"/>
        <v>3500</v>
      </c>
      <c r="K84" s="44">
        <v>0</v>
      </c>
      <c r="L84" s="44">
        <f t="shared" si="6"/>
        <v>3500</v>
      </c>
      <c r="M84" s="54">
        <f t="shared" si="10"/>
        <v>0</v>
      </c>
    </row>
    <row r="85" spans="1:13" hidden="1" x14ac:dyDescent="0.2">
      <c r="A85" s="57">
        <v>229</v>
      </c>
      <c r="B85" s="45" t="s">
        <v>143</v>
      </c>
      <c r="C85" s="44">
        <v>0</v>
      </c>
      <c r="D85" s="44"/>
      <c r="E85" s="44"/>
      <c r="F85" s="44"/>
      <c r="G85" s="44"/>
      <c r="H85" s="44"/>
      <c r="I85" s="44"/>
      <c r="J85" s="44">
        <f t="shared" si="8"/>
        <v>0</v>
      </c>
      <c r="K85" s="44">
        <v>0</v>
      </c>
      <c r="L85" s="44">
        <f t="shared" si="6"/>
        <v>0</v>
      </c>
      <c r="M85" s="54">
        <f t="shared" si="10"/>
        <v>0</v>
      </c>
    </row>
    <row r="86" spans="1:13" x14ac:dyDescent="0.2">
      <c r="A86" s="57" t="s">
        <v>144</v>
      </c>
      <c r="B86" s="45" t="s">
        <v>145</v>
      </c>
      <c r="C86" s="44">
        <v>2750</v>
      </c>
      <c r="D86" s="44"/>
      <c r="E86" s="44"/>
      <c r="F86" s="44"/>
      <c r="G86" s="44"/>
      <c r="H86" s="44"/>
      <c r="I86" s="44"/>
      <c r="J86" s="44">
        <f t="shared" si="8"/>
        <v>2750</v>
      </c>
      <c r="K86" s="44">
        <v>0</v>
      </c>
      <c r="L86" s="44">
        <f t="shared" si="6"/>
        <v>2750</v>
      </c>
      <c r="M86" s="54">
        <f t="shared" si="10"/>
        <v>0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/>
      <c r="E87" s="44"/>
      <c r="F87" s="44"/>
      <c r="G87" s="44"/>
      <c r="H87" s="44"/>
      <c r="I87" s="44"/>
      <c r="J87" s="44">
        <f t="shared" si="8"/>
        <v>30800</v>
      </c>
      <c r="K87" s="44">
        <v>0</v>
      </c>
      <c r="L87" s="44">
        <f t="shared" si="6"/>
        <v>30800</v>
      </c>
      <c r="M87" s="54">
        <f t="shared" si="10"/>
        <v>0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44"/>
      <c r="G88" s="44"/>
      <c r="H88" s="44"/>
      <c r="I88" s="44"/>
      <c r="J88" s="44">
        <f t="shared" si="8"/>
        <v>5200</v>
      </c>
      <c r="K88" s="44">
        <v>0</v>
      </c>
      <c r="L88" s="44">
        <f t="shared" si="6"/>
        <v>5200</v>
      </c>
      <c r="M88" s="54">
        <f t="shared" si="10"/>
        <v>0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/>
      <c r="E89" s="44"/>
      <c r="F89" s="44"/>
      <c r="G89" s="44"/>
      <c r="H89" s="44"/>
      <c r="I89" s="44"/>
      <c r="J89" s="44">
        <f t="shared" si="8"/>
        <v>1500</v>
      </c>
      <c r="K89" s="44">
        <v>157.80000000000001</v>
      </c>
      <c r="L89" s="44">
        <f t="shared" si="6"/>
        <v>1342.2</v>
      </c>
      <c r="M89" s="54">
        <f t="shared" si="10"/>
        <v>1.4883979942280719E-3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/>
      <c r="E90" s="44"/>
      <c r="F90" s="44"/>
      <c r="G90" s="44"/>
      <c r="H90" s="44"/>
      <c r="I90" s="44"/>
      <c r="J90" s="44">
        <f t="shared" si="8"/>
        <v>3000</v>
      </c>
      <c r="K90" s="44">
        <v>494.4</v>
      </c>
      <c r="L90" s="44">
        <f t="shared" si="6"/>
        <v>2505.6</v>
      </c>
      <c r="M90" s="54">
        <f t="shared" si="10"/>
        <v>4.6632697613837688E-3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44"/>
      <c r="G91" s="44"/>
      <c r="H91" s="44"/>
      <c r="I91" s="44"/>
      <c r="J91" s="44">
        <f t="shared" si="8"/>
        <v>875</v>
      </c>
      <c r="K91" s="44">
        <v>795</v>
      </c>
      <c r="L91" s="44">
        <f t="shared" si="6"/>
        <v>80</v>
      </c>
      <c r="M91" s="54">
        <f t="shared" si="10"/>
        <v>7.4985830507688029E-3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44"/>
      <c r="G92" s="44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>
        <f t="shared" si="10"/>
        <v>0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/>
      <c r="E93" s="44"/>
      <c r="F93" s="44"/>
      <c r="G93" s="44"/>
      <c r="H93" s="44"/>
      <c r="I93" s="44"/>
      <c r="J93" s="44">
        <f t="shared" si="8"/>
        <v>1000</v>
      </c>
      <c r="K93" s="44">
        <v>0</v>
      </c>
      <c r="L93" s="44">
        <f t="shared" si="6"/>
        <v>1000</v>
      </c>
      <c r="M93" s="54">
        <f t="shared" si="10"/>
        <v>0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44"/>
      <c r="G94" s="44"/>
      <c r="H94" s="44"/>
      <c r="I94" s="44"/>
      <c r="J94" s="44">
        <f t="shared" si="8"/>
        <v>8000</v>
      </c>
      <c r="K94" s="44">
        <v>100</v>
      </c>
      <c r="L94" s="44">
        <f t="shared" si="6"/>
        <v>7900</v>
      </c>
      <c r="M94" s="54">
        <f t="shared" si="10"/>
        <v>9.4321799380739661E-4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44"/>
      <c r="G95" s="44"/>
      <c r="H95" s="44"/>
      <c r="I95" s="44"/>
      <c r="J95" s="44">
        <f t="shared" si="8"/>
        <v>2000</v>
      </c>
      <c r="K95" s="44">
        <v>0</v>
      </c>
      <c r="L95" s="44">
        <f t="shared" ref="L95:L138" si="11">J95-K95</f>
        <v>2000</v>
      </c>
      <c r="M95" s="54">
        <f t="shared" si="10"/>
        <v>0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/>
      <c r="E96" s="44"/>
      <c r="F96" s="44"/>
      <c r="G96" s="44"/>
      <c r="H96" s="44"/>
      <c r="I96" s="44"/>
      <c r="J96" s="44">
        <f t="shared" si="8"/>
        <v>20500</v>
      </c>
      <c r="K96" s="44">
        <v>958.14</v>
      </c>
      <c r="L96" s="44">
        <f t="shared" si="11"/>
        <v>19541.86</v>
      </c>
      <c r="M96" s="54">
        <f t="shared" si="10"/>
        <v>9.03734888586619E-3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/>
      <c r="E97" s="44"/>
      <c r="F97" s="44"/>
      <c r="G97" s="44"/>
      <c r="H97" s="44"/>
      <c r="I97" s="44"/>
      <c r="J97" s="44">
        <f t="shared" si="8"/>
        <v>6100</v>
      </c>
      <c r="K97" s="44">
        <v>0</v>
      </c>
      <c r="L97" s="44">
        <f t="shared" si="11"/>
        <v>6100</v>
      </c>
      <c r="M97" s="54">
        <f t="shared" si="10"/>
        <v>0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44"/>
      <c r="G98" s="44"/>
      <c r="H98" s="44"/>
      <c r="I98" s="44"/>
      <c r="J98" s="44">
        <f t="shared" si="8"/>
        <v>3000</v>
      </c>
      <c r="K98" s="44">
        <v>0</v>
      </c>
      <c r="L98" s="44">
        <f t="shared" si="11"/>
        <v>3000</v>
      </c>
      <c r="M98" s="54">
        <f t="shared" si="10"/>
        <v>0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44"/>
      <c r="G99" s="44"/>
      <c r="H99" s="44"/>
      <c r="I99" s="44"/>
      <c r="J99" s="44">
        <f t="shared" si="8"/>
        <v>210345</v>
      </c>
      <c r="K99" s="44">
        <v>0</v>
      </c>
      <c r="L99" s="44">
        <f t="shared" si="11"/>
        <v>210345</v>
      </c>
      <c r="M99" s="54">
        <f t="shared" si="10"/>
        <v>0</v>
      </c>
    </row>
    <row r="100" spans="1:13" x14ac:dyDescent="0.2">
      <c r="A100" s="57">
        <v>272</v>
      </c>
      <c r="B100" s="45" t="s">
        <v>172</v>
      </c>
      <c r="C100" s="44">
        <v>8000</v>
      </c>
      <c r="D100" s="44"/>
      <c r="E100" s="44"/>
      <c r="F100" s="44"/>
      <c r="G100" s="44"/>
      <c r="H100" s="44"/>
      <c r="I100" s="44"/>
      <c r="J100" s="44">
        <f t="shared" si="8"/>
        <v>8000</v>
      </c>
      <c r="K100" s="44">
        <v>0</v>
      </c>
      <c r="L100" s="44">
        <f t="shared" si="11"/>
        <v>8000</v>
      </c>
      <c r="M100" s="54">
        <f t="shared" si="10"/>
        <v>0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44"/>
      <c r="G101" s="44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>
        <f t="shared" si="10"/>
        <v>0</v>
      </c>
    </row>
    <row r="102" spans="1:13" x14ac:dyDescent="0.2">
      <c r="A102" s="57">
        <v>274</v>
      </c>
      <c r="B102" s="45" t="s">
        <v>175</v>
      </c>
      <c r="C102" s="44">
        <v>6000</v>
      </c>
      <c r="D102" s="44"/>
      <c r="E102" s="44"/>
      <c r="F102" s="44"/>
      <c r="G102" s="44"/>
      <c r="H102" s="44"/>
      <c r="I102" s="44"/>
      <c r="J102" s="44">
        <f t="shared" si="8"/>
        <v>6000</v>
      </c>
      <c r="K102" s="44">
        <v>0</v>
      </c>
      <c r="L102" s="44">
        <f t="shared" si="11"/>
        <v>6000</v>
      </c>
      <c r="M102" s="54">
        <f t="shared" si="10"/>
        <v>0</v>
      </c>
    </row>
    <row r="103" spans="1:13" hidden="1" x14ac:dyDescent="0.2">
      <c r="A103" s="57">
        <v>275</v>
      </c>
      <c r="B103" s="45" t="s">
        <v>176</v>
      </c>
      <c r="C103" s="44">
        <v>0</v>
      </c>
      <c r="D103" s="44"/>
      <c r="E103" s="44"/>
      <c r="F103" s="44"/>
      <c r="G103" s="44"/>
      <c r="H103" s="44"/>
      <c r="I103" s="44"/>
      <c r="J103" s="44">
        <f t="shared" si="8"/>
        <v>0</v>
      </c>
      <c r="K103" s="44">
        <v>0</v>
      </c>
      <c r="L103" s="44">
        <f t="shared" si="11"/>
        <v>0</v>
      </c>
      <c r="M103" s="54">
        <f t="shared" si="10"/>
        <v>0</v>
      </c>
    </row>
    <row r="104" spans="1:13" x14ac:dyDescent="0.2">
      <c r="A104" s="57">
        <v>279</v>
      </c>
      <c r="B104" s="45" t="s">
        <v>242</v>
      </c>
      <c r="C104" s="44">
        <v>750</v>
      </c>
      <c r="D104" s="44"/>
      <c r="E104" s="44"/>
      <c r="F104" s="44"/>
      <c r="G104" s="44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>
        <f t="shared" si="10"/>
        <v>0</v>
      </c>
    </row>
    <row r="105" spans="1:13" hidden="1" x14ac:dyDescent="0.2">
      <c r="A105" s="57">
        <v>281</v>
      </c>
      <c r="B105" s="45" t="s">
        <v>177</v>
      </c>
      <c r="C105" s="44">
        <v>0</v>
      </c>
      <c r="D105" s="44"/>
      <c r="E105" s="44"/>
      <c r="F105" s="44"/>
      <c r="G105" s="44"/>
      <c r="H105" s="44"/>
      <c r="I105" s="44"/>
      <c r="J105" s="44">
        <f t="shared" si="8"/>
        <v>0</v>
      </c>
      <c r="K105" s="44">
        <v>0</v>
      </c>
      <c r="L105" s="44">
        <f t="shared" si="11"/>
        <v>0</v>
      </c>
      <c r="M105" s="54">
        <f t="shared" si="10"/>
        <v>0</v>
      </c>
    </row>
    <row r="106" spans="1:13" x14ac:dyDescent="0.2">
      <c r="A106" s="57" t="s">
        <v>178</v>
      </c>
      <c r="B106" s="45" t="s">
        <v>179</v>
      </c>
      <c r="C106" s="44">
        <v>1750</v>
      </c>
      <c r="D106" s="44"/>
      <c r="E106" s="44"/>
      <c r="F106" s="44"/>
      <c r="G106" s="44"/>
      <c r="H106" s="44"/>
      <c r="I106" s="44"/>
      <c r="J106" s="44">
        <f t="shared" si="8"/>
        <v>1750</v>
      </c>
      <c r="K106" s="44">
        <v>0</v>
      </c>
      <c r="L106" s="44">
        <f t="shared" si="11"/>
        <v>1750</v>
      </c>
      <c r="M106" s="54">
        <f t="shared" si="10"/>
        <v>0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44"/>
      <c r="G107" s="44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>
        <f t="shared" si="10"/>
        <v>0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44"/>
      <c r="G108" s="44"/>
      <c r="H108" s="44"/>
      <c r="I108" s="44"/>
      <c r="J108" s="44">
        <f t="shared" si="8"/>
        <v>680637</v>
      </c>
      <c r="K108" s="44">
        <v>0</v>
      </c>
      <c r="L108" s="44">
        <f t="shared" si="11"/>
        <v>680637</v>
      </c>
      <c r="M108" s="54">
        <f t="shared" si="10"/>
        <v>0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44"/>
      <c r="G109" s="44"/>
      <c r="H109" s="44"/>
      <c r="I109" s="44"/>
      <c r="J109" s="44">
        <f t="shared" ref="J109:J138" si="12">C109+D109-E109+F109-G109+H109-I109</f>
        <v>3247.82</v>
      </c>
      <c r="K109" s="44">
        <v>0</v>
      </c>
      <c r="L109" s="44">
        <f t="shared" si="11"/>
        <v>3247.82</v>
      </c>
      <c r="M109" s="54">
        <f t="shared" si="10"/>
        <v>0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44"/>
      <c r="G110" s="44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>
        <f t="shared" si="10"/>
        <v>0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44"/>
      <c r="G111" s="44"/>
      <c r="H111" s="44"/>
      <c r="I111" s="44"/>
      <c r="J111" s="44">
        <f t="shared" si="12"/>
        <v>6700</v>
      </c>
      <c r="K111" s="44">
        <v>871</v>
      </c>
      <c r="L111" s="44">
        <f t="shared" si="11"/>
        <v>5829</v>
      </c>
      <c r="M111" s="54">
        <f t="shared" si="10"/>
        <v>8.215428726062424E-3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44"/>
      <c r="G112" s="44"/>
      <c r="H112" s="44"/>
      <c r="I112" s="44"/>
      <c r="J112" s="44">
        <f t="shared" si="12"/>
        <v>2000</v>
      </c>
      <c r="K112" s="44">
        <v>0</v>
      </c>
      <c r="L112" s="44">
        <f t="shared" si="11"/>
        <v>2000</v>
      </c>
      <c r="M112" s="54">
        <f t="shared" si="10"/>
        <v>0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/>
      <c r="E113" s="44"/>
      <c r="F113" s="44"/>
      <c r="G113" s="44"/>
      <c r="H113" s="44"/>
      <c r="I113" s="44"/>
      <c r="J113" s="44">
        <f t="shared" si="12"/>
        <v>38000</v>
      </c>
      <c r="K113" s="44">
        <v>0</v>
      </c>
      <c r="L113" s="44">
        <f t="shared" si="11"/>
        <v>38000</v>
      </c>
      <c r="M113" s="54">
        <f t="shared" si="10"/>
        <v>0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44"/>
      <c r="G114" s="44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>
        <f t="shared" si="10"/>
        <v>0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/>
      <c r="E115" s="44"/>
      <c r="F115" s="44"/>
      <c r="G115" s="44"/>
      <c r="H115" s="44"/>
      <c r="I115" s="44"/>
      <c r="J115" s="44">
        <f t="shared" si="12"/>
        <v>9500</v>
      </c>
      <c r="K115" s="44">
        <v>0</v>
      </c>
      <c r="L115" s="44">
        <f t="shared" si="11"/>
        <v>9500</v>
      </c>
      <c r="M115" s="54">
        <f t="shared" si="10"/>
        <v>0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/>
      <c r="E116" s="44"/>
      <c r="F116" s="44"/>
      <c r="G116" s="44"/>
      <c r="H116" s="44"/>
      <c r="I116" s="44"/>
      <c r="J116" s="44">
        <f t="shared" si="12"/>
        <v>77500</v>
      </c>
      <c r="K116" s="44">
        <v>0</v>
      </c>
      <c r="L116" s="44">
        <f t="shared" si="11"/>
        <v>77500</v>
      </c>
      <c r="M116" s="54">
        <f t="shared" si="10"/>
        <v>0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/>
      <c r="E117" s="44"/>
      <c r="F117" s="44"/>
      <c r="G117" s="44"/>
      <c r="H117" s="44"/>
      <c r="I117" s="44"/>
      <c r="J117" s="44">
        <f t="shared" si="12"/>
        <v>12000</v>
      </c>
      <c r="K117" s="44">
        <v>339</v>
      </c>
      <c r="L117" s="44">
        <f t="shared" si="11"/>
        <v>11661</v>
      </c>
      <c r="M117" s="54">
        <f t="shared" si="10"/>
        <v>3.1975089990070745E-3</v>
      </c>
    </row>
    <row r="118" spans="1:13" x14ac:dyDescent="0.2">
      <c r="A118" s="57"/>
      <c r="B118" s="45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54"/>
    </row>
    <row r="120" spans="1:13" x14ac:dyDescent="0.2">
      <c r="A120" s="57"/>
      <c r="B120" s="45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54"/>
    </row>
    <row r="121" spans="1:13" x14ac:dyDescent="0.2">
      <c r="A121" s="57"/>
      <c r="B121" s="45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54"/>
    </row>
    <row r="122" spans="1:13" ht="15.75" x14ac:dyDescent="0.25">
      <c r="A122" s="55">
        <v>3</v>
      </c>
      <c r="B122" s="56" t="s">
        <v>200</v>
      </c>
      <c r="C122" s="42"/>
      <c r="D122" s="44"/>
      <c r="E122" s="44"/>
      <c r="F122" s="44"/>
      <c r="G122" s="44"/>
      <c r="H122" s="44"/>
      <c r="I122" s="44"/>
      <c r="J122" s="44"/>
      <c r="K122" s="44"/>
      <c r="L122" s="44"/>
      <c r="M122" s="54"/>
    </row>
    <row r="123" spans="1:13" x14ac:dyDescent="0.2">
      <c r="A123" s="58" t="s">
        <v>201</v>
      </c>
      <c r="B123" s="59" t="s">
        <v>202</v>
      </c>
      <c r="C123" s="60">
        <v>20000</v>
      </c>
      <c r="D123" s="44"/>
      <c r="E123" s="44"/>
      <c r="F123" s="44"/>
      <c r="G123" s="44"/>
      <c r="H123" s="44"/>
      <c r="I123" s="44"/>
      <c r="J123" s="44">
        <f t="shared" si="12"/>
        <v>20000</v>
      </c>
      <c r="K123" s="44">
        <v>0</v>
      </c>
      <c r="L123" s="44">
        <f t="shared" si="11"/>
        <v>20000</v>
      </c>
      <c r="M123" s="54">
        <f t="shared" ref="M123:M129" si="13">K123/$K$139</f>
        <v>0</v>
      </c>
    </row>
    <row r="124" spans="1:13" hidden="1" x14ac:dyDescent="0.2">
      <c r="A124" s="58" t="s">
        <v>203</v>
      </c>
      <c r="B124" s="59" t="s">
        <v>204</v>
      </c>
      <c r="C124" s="60">
        <v>0</v>
      </c>
      <c r="D124" s="44"/>
      <c r="E124" s="44"/>
      <c r="F124" s="44"/>
      <c r="G124" s="44"/>
      <c r="H124" s="44"/>
      <c r="I124" s="44"/>
      <c r="J124" s="44">
        <f t="shared" si="12"/>
        <v>0</v>
      </c>
      <c r="K124" s="44">
        <v>0</v>
      </c>
      <c r="L124" s="44">
        <f t="shared" si="11"/>
        <v>0</v>
      </c>
      <c r="M124" s="54">
        <f t="shared" si="13"/>
        <v>0</v>
      </c>
    </row>
    <row r="125" spans="1:13" x14ac:dyDescent="0.2">
      <c r="A125" s="58" t="s">
        <v>203</v>
      </c>
      <c r="B125" s="59" t="s">
        <v>204</v>
      </c>
      <c r="C125" s="60">
        <v>4000</v>
      </c>
      <c r="D125" s="44"/>
      <c r="E125" s="44"/>
      <c r="F125" s="44"/>
      <c r="G125" s="44"/>
      <c r="H125" s="44"/>
      <c r="I125" s="44"/>
      <c r="J125" s="44">
        <f t="shared" si="12"/>
        <v>4000</v>
      </c>
      <c r="K125" s="44">
        <v>0</v>
      </c>
      <c r="L125" s="44">
        <f t="shared" si="11"/>
        <v>4000</v>
      </c>
      <c r="M125" s="54">
        <f t="shared" si="13"/>
        <v>0</v>
      </c>
    </row>
    <row r="126" spans="1:13" x14ac:dyDescent="0.2">
      <c r="A126" s="58" t="s">
        <v>205</v>
      </c>
      <c r="B126" s="59" t="s">
        <v>206</v>
      </c>
      <c r="C126" s="60">
        <v>76750</v>
      </c>
      <c r="D126" s="44"/>
      <c r="E126" s="44"/>
      <c r="F126" s="44"/>
      <c r="G126" s="44"/>
      <c r="H126" s="44"/>
      <c r="I126" s="44"/>
      <c r="J126" s="44">
        <f t="shared" si="12"/>
        <v>76750</v>
      </c>
      <c r="K126" s="44">
        <v>0</v>
      </c>
      <c r="L126" s="44">
        <f t="shared" si="11"/>
        <v>76750</v>
      </c>
      <c r="M126" s="54">
        <f t="shared" si="13"/>
        <v>0</v>
      </c>
    </row>
    <row r="127" spans="1:13" hidden="1" x14ac:dyDescent="0.2">
      <c r="A127" s="58" t="s">
        <v>207</v>
      </c>
      <c r="B127" s="59" t="s">
        <v>208</v>
      </c>
      <c r="C127" s="60">
        <v>0</v>
      </c>
      <c r="D127" s="44"/>
      <c r="E127" s="44"/>
      <c r="F127" s="44"/>
      <c r="G127" s="44"/>
      <c r="H127" s="44"/>
      <c r="I127" s="44"/>
      <c r="J127" s="44">
        <f t="shared" si="12"/>
        <v>0</v>
      </c>
      <c r="K127" s="44">
        <v>0</v>
      </c>
      <c r="L127" s="44">
        <f t="shared" si="11"/>
        <v>0</v>
      </c>
      <c r="M127" s="54">
        <f t="shared" si="13"/>
        <v>0</v>
      </c>
    </row>
    <row r="128" spans="1:13" x14ac:dyDescent="0.2">
      <c r="A128" s="58" t="s">
        <v>234</v>
      </c>
      <c r="B128" s="59" t="s">
        <v>243</v>
      </c>
      <c r="C128" s="60">
        <v>1000</v>
      </c>
      <c r="D128" s="44"/>
      <c r="E128" s="44"/>
      <c r="F128" s="44"/>
      <c r="G128" s="44"/>
      <c r="H128" s="44"/>
      <c r="I128" s="44"/>
      <c r="J128" s="44">
        <f t="shared" si="12"/>
        <v>1000</v>
      </c>
      <c r="K128" s="44">
        <v>0</v>
      </c>
      <c r="L128" s="44">
        <f t="shared" si="11"/>
        <v>1000</v>
      </c>
      <c r="M128" s="54">
        <f t="shared" si="13"/>
        <v>0</v>
      </c>
    </row>
    <row r="129" spans="1:13" x14ac:dyDescent="0.2">
      <c r="A129" s="58" t="s">
        <v>209</v>
      </c>
      <c r="B129" s="59" t="s">
        <v>210</v>
      </c>
      <c r="C129" s="60">
        <v>20000</v>
      </c>
      <c r="D129" s="44"/>
      <c r="E129" s="44"/>
      <c r="F129" s="44"/>
      <c r="G129" s="44"/>
      <c r="H129" s="44"/>
      <c r="I129" s="44"/>
      <c r="J129" s="44">
        <f t="shared" si="12"/>
        <v>20000</v>
      </c>
      <c r="K129" s="44">
        <v>0</v>
      </c>
      <c r="L129" s="44">
        <f t="shared" si="11"/>
        <v>20000</v>
      </c>
      <c r="M129" s="54">
        <f t="shared" si="13"/>
        <v>0</v>
      </c>
    </row>
    <row r="130" spans="1:13" x14ac:dyDescent="0.2">
      <c r="A130" s="58" t="s">
        <v>211</v>
      </c>
      <c r="B130" s="59" t="s">
        <v>212</v>
      </c>
      <c r="C130" s="60">
        <v>9000</v>
      </c>
      <c r="D130" s="44"/>
      <c r="E130" s="44"/>
      <c r="F130" s="44"/>
      <c r="G130" s="44"/>
      <c r="H130" s="44"/>
      <c r="I130" s="44"/>
      <c r="J130" s="44">
        <f t="shared" si="12"/>
        <v>9000</v>
      </c>
      <c r="K130" s="44"/>
      <c r="L130" s="44">
        <f t="shared" si="11"/>
        <v>9000</v>
      </c>
      <c r="M130" s="54"/>
    </row>
    <row r="131" spans="1:13" x14ac:dyDescent="0.2">
      <c r="A131" s="58"/>
      <c r="B131" s="59"/>
      <c r="C131" s="60"/>
      <c r="D131" s="44"/>
      <c r="E131" s="44"/>
      <c r="F131" s="44"/>
      <c r="G131" s="44"/>
      <c r="H131" s="44"/>
      <c r="I131" s="44"/>
      <c r="J131" s="44"/>
      <c r="K131" s="44"/>
      <c r="L131" s="44"/>
      <c r="M131" s="54"/>
    </row>
    <row r="132" spans="1:13" x14ac:dyDescent="0.2">
      <c r="A132" s="57"/>
      <c r="B132" s="45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54"/>
    </row>
    <row r="133" spans="1:13" ht="15.75" x14ac:dyDescent="0.25">
      <c r="A133" s="55">
        <v>4</v>
      </c>
      <c r="B133" s="56" t="s">
        <v>213</v>
      </c>
      <c r="C133" s="42"/>
      <c r="D133" s="44"/>
      <c r="E133" s="44"/>
      <c r="F133" s="44"/>
      <c r="G133" s="44"/>
      <c r="H133" s="44"/>
      <c r="I133" s="44"/>
      <c r="J133" s="44"/>
      <c r="K133" s="44"/>
      <c r="L133" s="44"/>
      <c r="M133" s="54"/>
    </row>
    <row r="134" spans="1:13" x14ac:dyDescent="0.2">
      <c r="A134" s="57" t="s">
        <v>214</v>
      </c>
      <c r="B134" s="45" t="s">
        <v>215</v>
      </c>
      <c r="C134" s="44">
        <v>30410</v>
      </c>
      <c r="D134" s="44"/>
      <c r="E134" s="44"/>
      <c r="F134" s="44"/>
      <c r="G134" s="44"/>
      <c r="H134" s="44"/>
      <c r="I134" s="44"/>
      <c r="J134" s="44">
        <f t="shared" si="12"/>
        <v>30410</v>
      </c>
      <c r="K134" s="44">
        <v>0</v>
      </c>
      <c r="L134" s="44">
        <f t="shared" si="11"/>
        <v>30410</v>
      </c>
      <c r="M134" s="54">
        <f>K134/$K$139</f>
        <v>0</v>
      </c>
    </row>
    <row r="135" spans="1:13" x14ac:dyDescent="0.2">
      <c r="A135" s="57" t="s">
        <v>216</v>
      </c>
      <c r="B135" s="45" t="s">
        <v>217</v>
      </c>
      <c r="C135" s="44">
        <v>6000</v>
      </c>
      <c r="D135" s="44"/>
      <c r="E135" s="44"/>
      <c r="F135" s="44"/>
      <c r="G135" s="44"/>
      <c r="H135" s="44"/>
      <c r="I135" s="44"/>
      <c r="J135" s="44">
        <f t="shared" si="12"/>
        <v>6000</v>
      </c>
      <c r="K135" s="44">
        <v>0</v>
      </c>
      <c r="L135" s="44">
        <f t="shared" si="11"/>
        <v>6000</v>
      </c>
      <c r="M135" s="54">
        <f>K135/$K$139</f>
        <v>0</v>
      </c>
    </row>
    <row r="136" spans="1:13" x14ac:dyDescent="0.2">
      <c r="A136" s="57" t="s">
        <v>218</v>
      </c>
      <c r="B136" s="45" t="s">
        <v>219</v>
      </c>
      <c r="C136" s="44">
        <v>131200</v>
      </c>
      <c r="D136" s="44"/>
      <c r="E136" s="44"/>
      <c r="F136" s="44"/>
      <c r="G136" s="44"/>
      <c r="H136" s="44"/>
      <c r="I136" s="44"/>
      <c r="J136" s="44">
        <f t="shared" si="12"/>
        <v>131200</v>
      </c>
      <c r="K136" s="44">
        <v>1600</v>
      </c>
      <c r="L136" s="44">
        <f t="shared" si="11"/>
        <v>129600</v>
      </c>
      <c r="M136" s="54">
        <f>K136/$K$139</f>
        <v>1.5091487900918346E-2</v>
      </c>
    </row>
    <row r="137" spans="1:13" hidden="1" x14ac:dyDescent="0.2">
      <c r="A137" s="57" t="s">
        <v>220</v>
      </c>
      <c r="B137" s="45" t="s">
        <v>221</v>
      </c>
      <c r="C137" s="44">
        <v>0</v>
      </c>
      <c r="D137" s="44"/>
      <c r="E137" s="44"/>
      <c r="F137" s="44"/>
      <c r="G137" s="44"/>
      <c r="H137" s="44"/>
      <c r="I137" s="44"/>
      <c r="J137" s="44">
        <f t="shared" si="12"/>
        <v>0</v>
      </c>
      <c r="K137" s="44">
        <v>0</v>
      </c>
      <c r="L137" s="44">
        <f t="shared" si="11"/>
        <v>0</v>
      </c>
      <c r="M137" s="54">
        <f>K137/$K$139</f>
        <v>0</v>
      </c>
    </row>
    <row r="138" spans="1:13" ht="15.75" thickBot="1" x14ac:dyDescent="0.25">
      <c r="A138" s="57" t="s">
        <v>222</v>
      </c>
      <c r="B138" s="45" t="s">
        <v>223</v>
      </c>
      <c r="C138" s="44">
        <v>6800</v>
      </c>
      <c r="D138" s="44"/>
      <c r="E138" s="44"/>
      <c r="F138" s="44"/>
      <c r="G138" s="44"/>
      <c r="H138" s="44"/>
      <c r="I138" s="44"/>
      <c r="J138" s="44">
        <f t="shared" si="12"/>
        <v>6800</v>
      </c>
      <c r="K138" s="44">
        <v>0</v>
      </c>
      <c r="L138" s="44">
        <f t="shared" si="11"/>
        <v>6800</v>
      </c>
      <c r="M138" s="61">
        <f>K138/$K$139</f>
        <v>0</v>
      </c>
    </row>
    <row r="139" spans="1:13" ht="16.5" thickBot="1" x14ac:dyDescent="0.3">
      <c r="A139" s="48"/>
      <c r="B139" s="49" t="s">
        <v>230</v>
      </c>
      <c r="C139" s="50">
        <f t="shared" ref="C139:L139" si="14">SUM(C28:C138)</f>
        <v>5636660.8700000001</v>
      </c>
      <c r="D139" s="50">
        <f t="shared" si="14"/>
        <v>0</v>
      </c>
      <c r="E139" s="50">
        <f t="shared" si="14"/>
        <v>0</v>
      </c>
      <c r="F139" s="50">
        <f t="shared" si="14"/>
        <v>0</v>
      </c>
      <c r="G139" s="50">
        <f t="shared" si="14"/>
        <v>0</v>
      </c>
      <c r="H139" s="50">
        <f t="shared" si="14"/>
        <v>0</v>
      </c>
      <c r="I139" s="50">
        <f t="shared" si="14"/>
        <v>0</v>
      </c>
      <c r="J139" s="50">
        <f t="shared" si="14"/>
        <v>5621660.8700000001</v>
      </c>
      <c r="K139" s="50">
        <f t="shared" si="14"/>
        <v>106020.03</v>
      </c>
      <c r="L139" s="50">
        <f t="shared" si="14"/>
        <v>5515650.8399999999</v>
      </c>
      <c r="M139" s="62">
        <v>1</v>
      </c>
    </row>
    <row r="140" spans="1:13" x14ac:dyDescent="0.2">
      <c r="C140" s="69"/>
      <c r="D140" s="5"/>
    </row>
    <row r="141" spans="1:13" ht="15.75" thickBot="1" x14ac:dyDescent="0.25">
      <c r="C141" s="69"/>
      <c r="D141" s="5"/>
    </row>
    <row r="142" spans="1:13" ht="15.75" x14ac:dyDescent="0.25">
      <c r="A142" s="2" t="s">
        <v>224</v>
      </c>
      <c r="B142" s="3"/>
      <c r="C142" s="4"/>
      <c r="D142" s="5"/>
      <c r="E142" s="5"/>
      <c r="F142" s="5"/>
      <c r="G142" s="5"/>
      <c r="H142" s="5"/>
      <c r="I142" s="5"/>
      <c r="J142" s="5"/>
      <c r="K142" s="5"/>
    </row>
    <row r="143" spans="1:13" ht="15.75" x14ac:dyDescent="0.25">
      <c r="A143" s="6" t="s">
        <v>2</v>
      </c>
      <c r="B143" s="7"/>
      <c r="C143" s="8"/>
      <c r="D143" s="5"/>
      <c r="E143" s="5"/>
      <c r="F143" s="5"/>
      <c r="G143" s="5"/>
      <c r="H143" s="5"/>
      <c r="I143" s="5"/>
      <c r="J143" s="5"/>
      <c r="K143" s="5"/>
    </row>
    <row r="144" spans="1:13" ht="6" customHeight="1" thickBot="1" x14ac:dyDescent="0.25">
      <c r="A144" s="9"/>
      <c r="B144" s="10"/>
      <c r="C144" s="11"/>
      <c r="D144" s="5"/>
      <c r="E144" s="5"/>
      <c r="F144" s="5"/>
      <c r="G144" s="5"/>
      <c r="H144" s="5"/>
      <c r="I144" s="5"/>
      <c r="J144" s="5"/>
      <c r="K144" s="5"/>
    </row>
    <row r="145" spans="1:11" ht="8.1" customHeight="1" x14ac:dyDescent="0.2">
      <c r="A145" s="12"/>
      <c r="B145" s="13"/>
      <c r="C145" s="14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15" t="s">
        <v>225</v>
      </c>
      <c r="B146" s="16"/>
      <c r="C146" s="17"/>
      <c r="D146" s="5"/>
      <c r="E146" s="5"/>
      <c r="F146" s="5"/>
      <c r="G146" s="5"/>
      <c r="H146" s="5"/>
      <c r="I146" s="5"/>
      <c r="J146" s="5"/>
    </row>
    <row r="147" spans="1:11" x14ac:dyDescent="0.2">
      <c r="A147" s="18" t="s">
        <v>244</v>
      </c>
      <c r="B147" s="16"/>
      <c r="C147" s="19">
        <f>1483606.58-29113.73</f>
        <v>1454492.85</v>
      </c>
      <c r="D147" s="5"/>
      <c r="E147" s="5"/>
      <c r="F147" s="5"/>
      <c r="G147" s="5"/>
      <c r="H147" s="5"/>
      <c r="I147" s="5"/>
      <c r="J147" s="5"/>
    </row>
    <row r="148" spans="1:11" x14ac:dyDescent="0.2">
      <c r="A148" s="18" t="s">
        <v>226</v>
      </c>
      <c r="B148" s="16"/>
      <c r="C148" s="19">
        <f>K22</f>
        <v>248379.34</v>
      </c>
      <c r="D148" s="5"/>
      <c r="E148" s="5"/>
      <c r="F148" s="5"/>
      <c r="G148" s="5"/>
      <c r="H148" s="5"/>
      <c r="I148" s="5"/>
      <c r="J148" s="5"/>
    </row>
    <row r="149" spans="1:11" x14ac:dyDescent="0.2">
      <c r="A149" s="18" t="s">
        <v>227</v>
      </c>
      <c r="B149" s="16"/>
      <c r="C149" s="20">
        <f>-K139</f>
        <v>-106020.03</v>
      </c>
      <c r="D149" s="5"/>
      <c r="E149" s="5"/>
      <c r="F149" s="5"/>
      <c r="G149" s="5"/>
      <c r="H149" s="5"/>
      <c r="I149" s="5"/>
      <c r="J149" s="5"/>
    </row>
    <row r="150" spans="1:11" ht="15.75" x14ac:dyDescent="0.25">
      <c r="A150" s="21" t="s">
        <v>228</v>
      </c>
      <c r="B150" s="22"/>
      <c r="C150" s="23">
        <f>SUM(C147:C149)</f>
        <v>1596852.1600000001</v>
      </c>
      <c r="D150" s="5"/>
      <c r="E150" s="5"/>
      <c r="F150" s="5"/>
      <c r="G150" s="5"/>
      <c r="H150" s="5"/>
      <c r="I150" s="5"/>
      <c r="J150" s="5"/>
    </row>
    <row r="151" spans="1:11" ht="15.75" x14ac:dyDescent="0.25">
      <c r="A151" s="21"/>
      <c r="B151" s="22"/>
      <c r="C151" s="23"/>
      <c r="D151" s="5"/>
      <c r="E151" s="5"/>
      <c r="F151" s="5"/>
      <c r="G151" s="5"/>
      <c r="H151" s="5"/>
      <c r="I151" s="5"/>
      <c r="J151" s="5"/>
    </row>
    <row r="152" spans="1:11" x14ac:dyDescent="0.2">
      <c r="A152" s="15" t="s">
        <v>229</v>
      </c>
      <c r="B152" s="16"/>
      <c r="C152" s="19"/>
      <c r="D152" s="5"/>
      <c r="E152" s="5"/>
      <c r="F152" s="5"/>
      <c r="G152" s="5"/>
      <c r="H152" s="5"/>
      <c r="I152" s="5"/>
      <c r="J152" s="5"/>
    </row>
    <row r="153" spans="1:11" x14ac:dyDescent="0.2">
      <c r="A153" s="18" t="s">
        <v>231</v>
      </c>
      <c r="B153" s="16"/>
      <c r="C153" s="19">
        <v>257.31</v>
      </c>
      <c r="D153" s="5"/>
      <c r="E153" s="5"/>
      <c r="F153" s="5"/>
      <c r="G153" s="5"/>
      <c r="H153" s="5"/>
      <c r="I153" s="5"/>
      <c r="J153" s="5"/>
    </row>
    <row r="154" spans="1:11" x14ac:dyDescent="0.2">
      <c r="A154" s="18" t="s">
        <v>232</v>
      </c>
      <c r="B154" s="16"/>
      <c r="C154" s="19">
        <v>10787.909999999998</v>
      </c>
      <c r="D154" s="5"/>
      <c r="E154" s="5"/>
      <c r="F154" s="5"/>
      <c r="G154" s="5"/>
      <c r="H154" s="5"/>
      <c r="I154" s="5"/>
      <c r="J154" s="5"/>
    </row>
    <row r="155" spans="1:11" x14ac:dyDescent="0.2">
      <c r="A155" s="18" t="s">
        <v>245</v>
      </c>
      <c r="B155" s="16"/>
      <c r="C155" s="19">
        <v>1703.66</v>
      </c>
      <c r="D155" s="5"/>
      <c r="E155" s="5"/>
      <c r="F155" s="5"/>
      <c r="G155" s="5"/>
      <c r="H155" s="5"/>
      <c r="I155" s="5"/>
      <c r="J155" s="5"/>
    </row>
    <row r="156" spans="1:11" x14ac:dyDescent="0.2">
      <c r="A156" s="18" t="s">
        <v>246</v>
      </c>
      <c r="B156" s="16"/>
      <c r="C156" s="19">
        <v>200.89</v>
      </c>
      <c r="D156" s="5"/>
      <c r="E156" s="5"/>
      <c r="F156" s="5"/>
      <c r="G156" s="5"/>
      <c r="H156" s="5"/>
      <c r="I156" s="5"/>
      <c r="J156" s="5"/>
    </row>
    <row r="157" spans="1:11" x14ac:dyDescent="0.2">
      <c r="A157" s="18" t="s">
        <v>237</v>
      </c>
      <c r="B157" s="16"/>
      <c r="C157" s="19">
        <f>990.15*9</f>
        <v>8911.35</v>
      </c>
      <c r="D157" s="5"/>
      <c r="E157" s="5"/>
      <c r="F157" s="5"/>
      <c r="G157" s="5"/>
      <c r="H157" s="5"/>
      <c r="I157" s="5"/>
      <c r="J157" s="5"/>
    </row>
    <row r="158" spans="1:11" x14ac:dyDescent="0.2">
      <c r="A158" s="18" t="s">
        <v>238</v>
      </c>
      <c r="B158" s="16"/>
      <c r="C158" s="19">
        <v>8286.64</v>
      </c>
      <c r="D158" s="5"/>
      <c r="E158" s="5"/>
      <c r="F158" s="5"/>
      <c r="G158" s="5"/>
      <c r="H158" s="5"/>
      <c r="I158" s="5"/>
      <c r="J158" s="5"/>
    </row>
    <row r="159" spans="1:11" ht="2.1" customHeight="1" x14ac:dyDescent="0.2">
      <c r="A159" s="18"/>
      <c r="B159" s="16"/>
      <c r="C159" s="20"/>
      <c r="D159" s="5" t="s">
        <v>247</v>
      </c>
      <c r="E159" s="5">
        <v>750</v>
      </c>
      <c r="F159" s="5"/>
      <c r="G159" s="5"/>
      <c r="H159" s="5"/>
      <c r="I159" s="5"/>
      <c r="J159" s="5"/>
    </row>
    <row r="160" spans="1:11" ht="15.75" x14ac:dyDescent="0.25">
      <c r="A160" s="21"/>
      <c r="B160" s="22"/>
      <c r="C160" s="23">
        <f>SUM(C153:C159)</f>
        <v>30147.759999999995</v>
      </c>
      <c r="D160" s="5"/>
      <c r="E160" s="5"/>
      <c r="F160" s="5"/>
      <c r="G160" s="5"/>
      <c r="H160" s="5"/>
      <c r="I160" s="5"/>
      <c r="J160" s="5"/>
    </row>
    <row r="161" spans="1:10" ht="2.1" customHeight="1" x14ac:dyDescent="0.25">
      <c r="A161" s="21"/>
      <c r="B161" s="22"/>
      <c r="C161" s="24"/>
      <c r="D161" s="5"/>
      <c r="E161" s="5"/>
      <c r="F161" s="5"/>
      <c r="G161" s="5"/>
      <c r="H161" s="5"/>
      <c r="I161" s="5"/>
      <c r="J161" s="5"/>
    </row>
    <row r="162" spans="1:10" ht="9.9499999999999993" customHeight="1" x14ac:dyDescent="0.2">
      <c r="A162" s="18"/>
      <c r="B162" s="16"/>
      <c r="C162" s="19"/>
      <c r="D162" s="5"/>
      <c r="E162" s="5"/>
      <c r="F162" s="5"/>
      <c r="G162" s="5"/>
      <c r="H162" s="5"/>
      <c r="I162" s="5"/>
      <c r="J162" s="5"/>
    </row>
    <row r="163" spans="1:10" ht="16.5" thickBot="1" x14ac:dyDescent="0.3">
      <c r="A163" s="25" t="s">
        <v>248</v>
      </c>
      <c r="B163" s="26"/>
      <c r="C163" s="27">
        <f>C150+C160</f>
        <v>1626999.9200000002</v>
      </c>
      <c r="D163" s="5"/>
      <c r="E163" s="5"/>
      <c r="F163" s="5"/>
      <c r="G163" s="5"/>
      <c r="H163" s="5"/>
      <c r="I163" s="5"/>
      <c r="J163" s="5"/>
    </row>
    <row r="164" spans="1:10" x14ac:dyDescent="0.2">
      <c r="C164" s="69"/>
      <c r="D164" s="5"/>
    </row>
    <row r="165" spans="1:10" x14ac:dyDescent="0.2">
      <c r="B165" s="28" t="s">
        <v>249</v>
      </c>
      <c r="C165" s="68"/>
      <c r="D165" s="5"/>
    </row>
    <row r="166" spans="1:10" x14ac:dyDescent="0.2">
      <c r="C166" s="69"/>
      <c r="D166" s="5"/>
    </row>
    <row r="167" spans="1:10" x14ac:dyDescent="0.2">
      <c r="C167" s="69"/>
      <c r="D167" s="5"/>
    </row>
    <row r="168" spans="1:10" x14ac:dyDescent="0.2">
      <c r="C168" s="69"/>
      <c r="D168" s="5"/>
    </row>
    <row r="176" spans="1:10" s="67" customFormat="1" x14ac:dyDescent="0.2"/>
    <row r="177" spans="2:11" s="67" customFormat="1" x14ac:dyDescent="0.2"/>
    <row r="178" spans="2:11" s="63" customFormat="1" ht="14.25" x14ac:dyDescent="0.2"/>
    <row r="179" spans="2:11" s="63" customFormat="1" ht="0.95" customHeight="1" x14ac:dyDescent="0.2">
      <c r="B179" s="66"/>
      <c r="C179" s="66"/>
      <c r="D179" s="66"/>
      <c r="E179" s="66"/>
      <c r="F179" s="66"/>
      <c r="G179" s="66"/>
      <c r="H179" s="66"/>
      <c r="I179" s="66"/>
      <c r="J179" s="66"/>
      <c r="K179" s="66"/>
    </row>
    <row r="180" spans="2:11" s="63" customFormat="1" x14ac:dyDescent="0.25">
      <c r="B180" s="64" t="s">
        <v>235</v>
      </c>
      <c r="C180" s="65"/>
      <c r="D180" s="65"/>
      <c r="E180" s="65"/>
      <c r="F180" s="65"/>
      <c r="G180" s="65"/>
      <c r="H180" s="65"/>
      <c r="I180" s="65"/>
      <c r="J180" s="65"/>
    </row>
    <row r="181" spans="2:11" s="63" customFormat="1" x14ac:dyDescent="0.25">
      <c r="B181" s="64" t="s">
        <v>236</v>
      </c>
      <c r="C181" s="65"/>
      <c r="D181" s="65"/>
      <c r="E181" s="65"/>
      <c r="F181" s="65"/>
      <c r="G181" s="65"/>
      <c r="H181" s="65"/>
      <c r="I181" s="65"/>
      <c r="J181" s="65"/>
    </row>
    <row r="182" spans="2:11" s="67" customFormat="1" x14ac:dyDescent="0.2"/>
    <row r="183" spans="2:11" s="67" customFormat="1" x14ac:dyDescent="0.2"/>
    <row r="184" spans="2:11" s="1" customFormat="1" x14ac:dyDescent="0.2"/>
    <row r="185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showGridLines="0" topLeftCell="A66" zoomScale="85" zoomScaleNormal="85" workbookViewId="0">
      <selection activeCell="C11" sqref="C11"/>
    </sheetView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274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 t="s">
        <v>266</v>
      </c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v>158343.43</v>
      </c>
      <c r="L11" s="44">
        <f>J11-K11</f>
        <v>155005.66000000003</v>
      </c>
      <c r="M11" s="43">
        <f>K11/$K$22</f>
        <v>3.5879067276846845E-2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25800</v>
      </c>
      <c r="L12" s="44">
        <f t="shared" ref="L12:L21" si="1">J12-K12</f>
        <v>17564.239999999998</v>
      </c>
      <c r="M12" s="43">
        <f t="shared" ref="M12:M21" si="2">K12/$K$22</f>
        <v>5.8460268022654848E-3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9135</v>
      </c>
      <c r="L14" s="44">
        <f t="shared" si="1"/>
        <v>55865</v>
      </c>
      <c r="M14" s="43">
        <f t="shared" si="2"/>
        <v>2.0699013503370236E-3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3039.63</v>
      </c>
      <c r="L16" s="44">
        <f t="shared" si="1"/>
        <v>-39.630000000000109</v>
      </c>
      <c r="M16" s="43">
        <f t="shared" si="2"/>
        <v>6.8875032747946652E-4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44">
        <f t="shared" si="0"/>
        <v>2996512.52</v>
      </c>
      <c r="K17" s="44">
        <v>2515194.79</v>
      </c>
      <c r="L17" s="44">
        <f t="shared" si="1"/>
        <v>481317.73</v>
      </c>
      <c r="M17" s="43">
        <f t="shared" si="2"/>
        <v>0.56991845563017474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>
        <v>129232.37</v>
      </c>
      <c r="I19" s="44"/>
      <c r="J19" s="44">
        <f t="shared" si="0"/>
        <v>1498981.1600000001</v>
      </c>
      <c r="K19" s="44">
        <v>1546770.67</v>
      </c>
      <c r="L19" s="44">
        <f t="shared" si="1"/>
        <v>-47789.509999999776</v>
      </c>
      <c r="M19" s="43">
        <f t="shared" si="2"/>
        <v>0.35048305402240859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v>154970.28</v>
      </c>
      <c r="L21" s="44">
        <f t="shared" si="1"/>
        <v>-12770.279999999999</v>
      </c>
      <c r="M21" s="43">
        <f t="shared" si="2"/>
        <v>3.5114744590487863E-2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284737.37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129232.37</v>
      </c>
      <c r="I22" s="50">
        <f t="shared" si="3"/>
        <v>0</v>
      </c>
      <c r="J22" s="50">
        <f>SUM(J10:J21)</f>
        <v>6050630.6100000003</v>
      </c>
      <c r="K22" s="50">
        <f>SUM(K10:K21)</f>
        <v>4413253.8</v>
      </c>
      <c r="L22" s="50">
        <f t="shared" ref="L22" si="4">SUM(L10:L21)</f>
        <v>1637376.8100000003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55">
        <v>0</v>
      </c>
      <c r="B26" s="56" t="s">
        <v>43</v>
      </c>
      <c r="C26" s="42"/>
      <c r="D26" s="44"/>
      <c r="E26" s="44"/>
      <c r="F26" s="60"/>
      <c r="G26" s="60"/>
      <c r="H26" s="44"/>
      <c r="I26" s="44"/>
      <c r="J26" s="44"/>
      <c r="K26" s="44"/>
      <c r="L26" s="44"/>
      <c r="M26" s="54"/>
    </row>
    <row r="27" spans="1:13" x14ac:dyDescent="0.2">
      <c r="A27" s="57" t="s">
        <v>44</v>
      </c>
      <c r="B27" s="45" t="s">
        <v>45</v>
      </c>
      <c r="C27" s="44">
        <v>824889</v>
      </c>
      <c r="D27" s="44"/>
      <c r="E27" s="44"/>
      <c r="F27" s="60"/>
      <c r="G27" s="60"/>
      <c r="H27" s="44"/>
      <c r="I27" s="44">
        <v>45000</v>
      </c>
      <c r="J27" s="44">
        <f t="shared" ref="J27:J38" si="5">C27+D27-E27+F27-G27+H27-I27</f>
        <v>779889</v>
      </c>
      <c r="K27" s="44">
        <v>632970</v>
      </c>
      <c r="L27" s="44">
        <f t="shared" ref="L27:L94" si="6">J27-K27</f>
        <v>146919</v>
      </c>
      <c r="M27" s="54">
        <f t="shared" ref="M27:M38" si="7">K27/$K$137</f>
        <v>0.13907523430547231</v>
      </c>
    </row>
    <row r="28" spans="1:13" x14ac:dyDescent="0.2">
      <c r="A28" s="57" t="s">
        <v>46</v>
      </c>
      <c r="B28" s="45" t="s">
        <v>47</v>
      </c>
      <c r="C28" s="44">
        <v>4500</v>
      </c>
      <c r="D28" s="44"/>
      <c r="E28" s="44"/>
      <c r="F28" s="60"/>
      <c r="G28" s="60"/>
      <c r="H28" s="44"/>
      <c r="I28" s="44"/>
      <c r="J28" s="44">
        <f t="shared" si="5"/>
        <v>4500</v>
      </c>
      <c r="K28" s="44">
        <v>3750</v>
      </c>
      <c r="L28" s="44">
        <f t="shared" si="6"/>
        <v>750</v>
      </c>
      <c r="M28" s="54">
        <f t="shared" si="7"/>
        <v>8.2394446600237152E-4</v>
      </c>
    </row>
    <row r="29" spans="1:13" x14ac:dyDescent="0.2">
      <c r="A29" s="57" t="s">
        <v>48</v>
      </c>
      <c r="B29" s="45" t="s">
        <v>49</v>
      </c>
      <c r="C29" s="44">
        <v>187050</v>
      </c>
      <c r="D29" s="44"/>
      <c r="E29" s="44"/>
      <c r="F29" s="60">
        <v>2750</v>
      </c>
      <c r="G29" s="60"/>
      <c r="H29" s="44">
        <v>45000</v>
      </c>
      <c r="I29" s="44"/>
      <c r="J29" s="44">
        <f t="shared" si="5"/>
        <v>234800</v>
      </c>
      <c r="K29" s="44">
        <v>166600</v>
      </c>
      <c r="L29" s="44">
        <f t="shared" si="6"/>
        <v>68200</v>
      </c>
      <c r="M29" s="54">
        <f t="shared" si="7"/>
        <v>3.6605106142932026E-2</v>
      </c>
    </row>
    <row r="30" spans="1:13" x14ac:dyDescent="0.2">
      <c r="A30" s="57" t="s">
        <v>50</v>
      </c>
      <c r="B30" s="45" t="s">
        <v>51</v>
      </c>
      <c r="C30" s="44">
        <v>0</v>
      </c>
      <c r="D30" s="44"/>
      <c r="E30" s="44"/>
      <c r="F30" s="60"/>
      <c r="G30" s="60"/>
      <c r="H30" s="44"/>
      <c r="I30" s="44"/>
      <c r="J30" s="44">
        <f t="shared" si="5"/>
        <v>0</v>
      </c>
      <c r="K30" s="44">
        <v>0</v>
      </c>
      <c r="L30" s="44">
        <f t="shared" si="6"/>
        <v>0</v>
      </c>
      <c r="M30" s="54">
        <f t="shared" si="7"/>
        <v>0</v>
      </c>
    </row>
    <row r="31" spans="1:13" ht="15" hidden="1" customHeight="1" x14ac:dyDescent="0.2">
      <c r="A31" s="57" t="s">
        <v>52</v>
      </c>
      <c r="B31" s="45" t="s">
        <v>51</v>
      </c>
      <c r="C31" s="44">
        <v>0</v>
      </c>
      <c r="D31" s="44"/>
      <c r="E31" s="44"/>
      <c r="F31" s="60"/>
      <c r="G31" s="60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>
        <f t="shared" si="7"/>
        <v>0</v>
      </c>
    </row>
    <row r="32" spans="1:13" ht="15" hidden="1" customHeight="1" x14ac:dyDescent="0.2">
      <c r="A32" s="57" t="s">
        <v>53</v>
      </c>
      <c r="B32" s="45" t="s">
        <v>54</v>
      </c>
      <c r="C32" s="44">
        <v>17383.2</v>
      </c>
      <c r="D32" s="44"/>
      <c r="E32" s="44"/>
      <c r="F32" s="60"/>
      <c r="G32" s="60"/>
      <c r="H32" s="44"/>
      <c r="I32" s="44"/>
      <c r="J32" s="44">
        <f t="shared" si="5"/>
        <v>17383.2</v>
      </c>
      <c r="K32" s="44">
        <v>17035.8</v>
      </c>
      <c r="L32" s="44">
        <f t="shared" si="6"/>
        <v>347.40000000000146</v>
      </c>
      <c r="M32" s="54">
        <f t="shared" si="7"/>
        <v>3.7430808357128533E-3</v>
      </c>
    </row>
    <row r="33" spans="1:13" x14ac:dyDescent="0.2">
      <c r="A33" s="57" t="s">
        <v>55</v>
      </c>
      <c r="B33" s="45" t="s">
        <v>56</v>
      </c>
      <c r="C33" s="44">
        <v>28871.199999999997</v>
      </c>
      <c r="D33" s="44"/>
      <c r="E33" s="44"/>
      <c r="F33" s="60">
        <v>5500</v>
      </c>
      <c r="G33" s="60"/>
      <c r="H33" s="44"/>
      <c r="I33" s="44"/>
      <c r="J33" s="44">
        <f t="shared" si="5"/>
        <v>34371.199999999997</v>
      </c>
      <c r="K33" s="44">
        <v>27081.21</v>
      </c>
      <c r="L33" s="44">
        <f t="shared" si="6"/>
        <v>7289.989999999998</v>
      </c>
      <c r="M33" s="54">
        <f t="shared" si="7"/>
        <v>5.9502434965728219E-3</v>
      </c>
    </row>
    <row r="34" spans="1:13" x14ac:dyDescent="0.2">
      <c r="A34" s="57" t="s">
        <v>57</v>
      </c>
      <c r="B34" s="45" t="s">
        <v>58</v>
      </c>
      <c r="C34" s="44">
        <v>91096.4</v>
      </c>
      <c r="D34" s="44"/>
      <c r="E34" s="44"/>
      <c r="F34" s="60">
        <v>750</v>
      </c>
      <c r="G34" s="60"/>
      <c r="H34" s="44"/>
      <c r="I34" s="44"/>
      <c r="J34" s="44">
        <f t="shared" si="5"/>
        <v>91846.399999999994</v>
      </c>
      <c r="K34" s="44">
        <v>70427.47</v>
      </c>
      <c r="L34" s="44">
        <f t="shared" si="6"/>
        <v>21418.929999999993</v>
      </c>
      <c r="M34" s="54">
        <f t="shared" si="7"/>
        <v>1.5474219776279477E-2</v>
      </c>
    </row>
    <row r="35" spans="1:13" x14ac:dyDescent="0.2">
      <c r="A35" s="57" t="s">
        <v>59</v>
      </c>
      <c r="B35" s="45" t="s">
        <v>60</v>
      </c>
      <c r="C35" s="44">
        <v>8537.5999999999985</v>
      </c>
      <c r="D35" s="44"/>
      <c r="E35" s="44"/>
      <c r="F35" s="60">
        <v>250</v>
      </c>
      <c r="G35" s="60"/>
      <c r="H35" s="44"/>
      <c r="I35" s="44"/>
      <c r="J35" s="44">
        <f t="shared" si="5"/>
        <v>8787.5999999999985</v>
      </c>
      <c r="K35" s="44">
        <v>6600.51</v>
      </c>
      <c r="L35" s="44">
        <f t="shared" si="6"/>
        <v>2187.0899999999983</v>
      </c>
      <c r="M35" s="54">
        <f t="shared" si="7"/>
        <v>1.4502543166115503E-3</v>
      </c>
    </row>
    <row r="36" spans="1:13" x14ac:dyDescent="0.2">
      <c r="A36" s="57" t="s">
        <v>61</v>
      </c>
      <c r="B36" s="45" t="s">
        <v>62</v>
      </c>
      <c r="C36" s="44">
        <v>74790.75</v>
      </c>
      <c r="D36" s="44"/>
      <c r="E36" s="44"/>
      <c r="F36" s="60"/>
      <c r="G36" s="60"/>
      <c r="H36" s="44"/>
      <c r="I36" s="44"/>
      <c r="J36" s="44">
        <f t="shared" si="5"/>
        <v>74790.75</v>
      </c>
      <c r="K36" s="44">
        <v>0</v>
      </c>
      <c r="L36" s="44">
        <f t="shared" si="6"/>
        <v>74790.75</v>
      </c>
      <c r="M36" s="54">
        <f t="shared" si="7"/>
        <v>0</v>
      </c>
    </row>
    <row r="37" spans="1:13" x14ac:dyDescent="0.2">
      <c r="A37" s="57" t="s">
        <v>63</v>
      </c>
      <c r="B37" s="45" t="s">
        <v>269</v>
      </c>
      <c r="C37" s="44">
        <v>74790.75</v>
      </c>
      <c r="D37" s="44"/>
      <c r="E37" s="44"/>
      <c r="F37" s="60"/>
      <c r="G37" s="60"/>
      <c r="H37" s="44"/>
      <c r="I37" s="44"/>
      <c r="J37" s="44">
        <f t="shared" si="5"/>
        <v>74790.75</v>
      </c>
      <c r="K37" s="44">
        <v>65953</v>
      </c>
      <c r="L37" s="44">
        <f t="shared" si="6"/>
        <v>8837.75</v>
      </c>
      <c r="M37" s="54">
        <f t="shared" si="7"/>
        <v>1.4491095831001177E-2</v>
      </c>
    </row>
    <row r="38" spans="1:13" x14ac:dyDescent="0.2">
      <c r="A38" s="57" t="s">
        <v>65</v>
      </c>
      <c r="B38" s="45" t="s">
        <v>66</v>
      </c>
      <c r="C38" s="44">
        <v>4400</v>
      </c>
      <c r="D38" s="44"/>
      <c r="E38" s="44"/>
      <c r="F38" s="60"/>
      <c r="G38" s="60"/>
      <c r="H38" s="44"/>
      <c r="I38" s="44"/>
      <c r="J38" s="44">
        <f t="shared" si="5"/>
        <v>4400</v>
      </c>
      <c r="K38" s="44">
        <v>0</v>
      </c>
      <c r="L38" s="44">
        <f t="shared" si="6"/>
        <v>4400</v>
      </c>
      <c r="M38" s="54">
        <f t="shared" si="7"/>
        <v>0</v>
      </c>
    </row>
    <row r="39" spans="1:13" x14ac:dyDescent="0.2">
      <c r="A39" s="57"/>
      <c r="B39" s="45"/>
      <c r="C39" s="44"/>
      <c r="D39" s="44"/>
      <c r="E39" s="44"/>
      <c r="F39" s="60"/>
      <c r="G39" s="60"/>
      <c r="H39" s="44"/>
      <c r="I39" s="44"/>
      <c r="J39" s="44"/>
      <c r="K39" s="44"/>
      <c r="L39" s="44"/>
      <c r="M39" s="54"/>
    </row>
    <row r="40" spans="1:13" x14ac:dyDescent="0.2">
      <c r="A40" s="57"/>
      <c r="B40" s="45"/>
      <c r="C40" s="44"/>
      <c r="D40" s="44"/>
      <c r="E40" s="44"/>
      <c r="F40" s="60"/>
      <c r="G40" s="60"/>
      <c r="H40" s="44"/>
      <c r="I40" s="44"/>
      <c r="J40" s="44"/>
      <c r="K40" s="44"/>
      <c r="L40" s="44"/>
      <c r="M40" s="54"/>
    </row>
    <row r="41" spans="1:13" ht="15.75" x14ac:dyDescent="0.25">
      <c r="A41" s="55">
        <v>1</v>
      </c>
      <c r="B41" s="56" t="s">
        <v>67</v>
      </c>
      <c r="C41" s="42"/>
      <c r="D41" s="44"/>
      <c r="E41" s="44"/>
      <c r="F41" s="60"/>
      <c r="G41" s="60"/>
      <c r="H41" s="44"/>
      <c r="I41" s="44"/>
      <c r="J41" s="44"/>
      <c r="K41" s="44"/>
      <c r="L41" s="44"/>
      <c r="M41" s="54"/>
    </row>
    <row r="42" spans="1:13" x14ac:dyDescent="0.2">
      <c r="A42" s="57" t="s">
        <v>68</v>
      </c>
      <c r="B42" s="45" t="s">
        <v>69</v>
      </c>
      <c r="C42" s="44">
        <v>16425</v>
      </c>
      <c r="D42" s="44"/>
      <c r="E42" s="44"/>
      <c r="F42" s="60"/>
      <c r="G42" s="60"/>
      <c r="H42" s="44"/>
      <c r="I42" s="44"/>
      <c r="J42" s="44">
        <f t="shared" ref="J42:J108" si="8">C42+D42-E42+F42-G42+H42-I42</f>
        <v>16425</v>
      </c>
      <c r="K42" s="44">
        <v>9958.9699999999993</v>
      </c>
      <c r="L42" s="44">
        <f t="shared" si="6"/>
        <v>6466.0300000000007</v>
      </c>
      <c r="M42" s="54">
        <f t="shared" ref="M42:M76" si="9">K42/$K$137</f>
        <v>2.1881701916223032E-3</v>
      </c>
    </row>
    <row r="43" spans="1:13" x14ac:dyDescent="0.2">
      <c r="A43" s="57" t="s">
        <v>70</v>
      </c>
      <c r="B43" s="45" t="s">
        <v>71</v>
      </c>
      <c r="C43" s="44">
        <v>28500</v>
      </c>
      <c r="D43" s="44"/>
      <c r="E43" s="44"/>
      <c r="F43" s="60"/>
      <c r="G43" s="60"/>
      <c r="H43" s="44"/>
      <c r="I43" s="44"/>
      <c r="J43" s="44">
        <f t="shared" si="8"/>
        <v>28500</v>
      </c>
      <c r="K43" s="44">
        <v>19625.02</v>
      </c>
      <c r="L43" s="44">
        <f t="shared" si="6"/>
        <v>8874.98</v>
      </c>
      <c r="M43" s="54">
        <f t="shared" si="9"/>
        <v>4.3119804331162295E-3</v>
      </c>
    </row>
    <row r="44" spans="1:13" x14ac:dyDescent="0.2">
      <c r="A44" s="57" t="s">
        <v>72</v>
      </c>
      <c r="B44" s="45" t="s">
        <v>73</v>
      </c>
      <c r="C44" s="44">
        <v>1000</v>
      </c>
      <c r="D44" s="44">
        <v>2850</v>
      </c>
      <c r="E44" s="44"/>
      <c r="F44" s="60"/>
      <c r="G44" s="60"/>
      <c r="H44" s="44"/>
      <c r="I44" s="44"/>
      <c r="J44" s="44">
        <f t="shared" si="8"/>
        <v>3850</v>
      </c>
      <c r="K44" s="44">
        <v>971.65</v>
      </c>
      <c r="L44" s="44">
        <f t="shared" si="6"/>
        <v>2878.35</v>
      </c>
      <c r="M44" s="54">
        <f t="shared" si="9"/>
        <v>2.1348950410432114E-4</v>
      </c>
    </row>
    <row r="45" spans="1:13" x14ac:dyDescent="0.2">
      <c r="A45" s="57" t="s">
        <v>74</v>
      </c>
      <c r="B45" s="45" t="s">
        <v>75</v>
      </c>
      <c r="C45" s="44">
        <v>11800</v>
      </c>
      <c r="D45" s="44"/>
      <c r="E45" s="44"/>
      <c r="F45" s="60"/>
      <c r="G45" s="60"/>
      <c r="H45" s="44"/>
      <c r="I45" s="44"/>
      <c r="J45" s="44">
        <f t="shared" si="8"/>
        <v>11800</v>
      </c>
      <c r="K45" s="44">
        <v>3400</v>
      </c>
      <c r="L45" s="44">
        <f t="shared" si="6"/>
        <v>8400</v>
      </c>
      <c r="M45" s="54">
        <f t="shared" si="9"/>
        <v>7.4704298250881688E-4</v>
      </c>
    </row>
    <row r="46" spans="1:13" x14ac:dyDescent="0.2">
      <c r="A46" s="57" t="s">
        <v>76</v>
      </c>
      <c r="B46" s="45" t="s">
        <v>77</v>
      </c>
      <c r="C46" s="44">
        <v>14850</v>
      </c>
      <c r="D46" s="44"/>
      <c r="E46" s="44"/>
      <c r="F46" s="60"/>
      <c r="G46" s="60"/>
      <c r="H46" s="44"/>
      <c r="I46" s="44"/>
      <c r="J46" s="44">
        <f t="shared" si="8"/>
        <v>14850</v>
      </c>
      <c r="K46" s="44">
        <v>7398.5</v>
      </c>
      <c r="L46" s="44">
        <f t="shared" si="6"/>
        <v>7451.5</v>
      </c>
      <c r="M46" s="54">
        <f t="shared" si="9"/>
        <v>1.6255875017916121E-3</v>
      </c>
    </row>
    <row r="47" spans="1:13" x14ac:dyDescent="0.2">
      <c r="A47" s="57" t="s">
        <v>78</v>
      </c>
      <c r="B47" s="45" t="s">
        <v>79</v>
      </c>
      <c r="C47" s="44">
        <v>1101846</v>
      </c>
      <c r="D47" s="44"/>
      <c r="E47" s="44"/>
      <c r="F47" s="60">
        <f>88750+61000</f>
        <v>149750</v>
      </c>
      <c r="G47" s="60"/>
      <c r="H47" s="44">
        <v>209732.37</v>
      </c>
      <c r="I47" s="44"/>
      <c r="J47" s="44">
        <f t="shared" si="8"/>
        <v>1461328.37</v>
      </c>
      <c r="K47" s="44">
        <v>1378731.1300000001</v>
      </c>
      <c r="L47" s="44">
        <f t="shared" si="6"/>
        <v>82597.239999999991</v>
      </c>
      <c r="M47" s="54">
        <f t="shared" si="9"/>
        <v>0.30293276924498569</v>
      </c>
    </row>
    <row r="48" spans="1:13" x14ac:dyDescent="0.2">
      <c r="A48" s="57" t="s">
        <v>80</v>
      </c>
      <c r="B48" s="45" t="s">
        <v>81</v>
      </c>
      <c r="C48" s="44">
        <v>0</v>
      </c>
      <c r="D48" s="44"/>
      <c r="E48" s="44"/>
      <c r="F48" s="60"/>
      <c r="G48" s="60"/>
      <c r="H48" s="44"/>
      <c r="I48" s="44"/>
      <c r="J48" s="44">
        <f t="shared" si="8"/>
        <v>0</v>
      </c>
      <c r="K48" s="44">
        <v>0</v>
      </c>
      <c r="L48" s="44">
        <f t="shared" si="6"/>
        <v>0</v>
      </c>
      <c r="M48" s="54">
        <f t="shared" si="9"/>
        <v>0</v>
      </c>
    </row>
    <row r="49" spans="1:13" ht="15" hidden="1" customHeight="1" x14ac:dyDescent="0.2">
      <c r="A49" s="57" t="s">
        <v>82</v>
      </c>
      <c r="B49" s="45" t="s">
        <v>83</v>
      </c>
      <c r="C49" s="44">
        <v>0</v>
      </c>
      <c r="D49" s="44"/>
      <c r="E49" s="44"/>
      <c r="F49" s="60"/>
      <c r="G49" s="60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>
        <f t="shared" si="9"/>
        <v>0</v>
      </c>
    </row>
    <row r="50" spans="1:13" ht="15" hidden="1" customHeight="1" x14ac:dyDescent="0.2">
      <c r="A50" s="57" t="s">
        <v>84</v>
      </c>
      <c r="B50" s="45" t="s">
        <v>85</v>
      </c>
      <c r="C50" s="44">
        <v>190680</v>
      </c>
      <c r="D50" s="44"/>
      <c r="E50" s="44"/>
      <c r="F50" s="60"/>
      <c r="G50" s="60"/>
      <c r="H50" s="44"/>
      <c r="I50" s="44"/>
      <c r="J50" s="44">
        <f t="shared" si="8"/>
        <v>190680</v>
      </c>
      <c r="K50" s="44">
        <v>177802.12</v>
      </c>
      <c r="L50" s="44">
        <f t="shared" si="6"/>
        <v>12877.880000000005</v>
      </c>
      <c r="M50" s="54">
        <f t="shared" si="9"/>
        <v>3.9066419417997218E-2</v>
      </c>
    </row>
    <row r="51" spans="1:13" x14ac:dyDescent="0.2">
      <c r="A51" s="57" t="s">
        <v>86</v>
      </c>
      <c r="B51" s="45" t="s">
        <v>87</v>
      </c>
      <c r="C51" s="44">
        <v>450745</v>
      </c>
      <c r="D51" s="44"/>
      <c r="E51" s="44"/>
      <c r="F51" s="60"/>
      <c r="G51" s="60">
        <v>61000</v>
      </c>
      <c r="H51" s="44">
        <v>37946</v>
      </c>
      <c r="I51" s="44"/>
      <c r="J51" s="44">
        <f t="shared" si="8"/>
        <v>427691</v>
      </c>
      <c r="K51" s="44">
        <v>400259.8</v>
      </c>
      <c r="L51" s="44">
        <f t="shared" si="6"/>
        <v>27431.200000000012</v>
      </c>
      <c r="M51" s="54">
        <f t="shared" si="9"/>
        <v>8.7944492579524275E-2</v>
      </c>
    </row>
    <row r="52" spans="1:13" x14ac:dyDescent="0.2">
      <c r="A52" s="57" t="s">
        <v>88</v>
      </c>
      <c r="B52" s="45" t="s">
        <v>89</v>
      </c>
      <c r="C52" s="44">
        <v>21750</v>
      </c>
      <c r="D52" s="44"/>
      <c r="E52" s="44"/>
      <c r="F52" s="60"/>
      <c r="G52" s="60"/>
      <c r="H52" s="44"/>
      <c r="I52" s="44"/>
      <c r="J52" s="44">
        <f t="shared" si="8"/>
        <v>21750</v>
      </c>
      <c r="K52" s="44">
        <v>13000</v>
      </c>
      <c r="L52" s="44">
        <f t="shared" si="6"/>
        <v>8750</v>
      </c>
      <c r="M52" s="54">
        <f t="shared" si="9"/>
        <v>2.8563408154748879E-3</v>
      </c>
    </row>
    <row r="53" spans="1:13" x14ac:dyDescent="0.2">
      <c r="A53" s="57" t="s">
        <v>90</v>
      </c>
      <c r="B53" s="45" t="s">
        <v>91</v>
      </c>
      <c r="C53" s="44">
        <v>45600</v>
      </c>
      <c r="D53" s="44">
        <v>34119.519999999997</v>
      </c>
      <c r="E53" s="44"/>
      <c r="F53" s="60"/>
      <c r="G53" s="60">
        <v>40000</v>
      </c>
      <c r="H53" s="44"/>
      <c r="I53" s="44"/>
      <c r="J53" s="44">
        <f t="shared" si="8"/>
        <v>39719.51999999999</v>
      </c>
      <c r="K53" s="44">
        <v>38853.67</v>
      </c>
      <c r="L53" s="44">
        <f t="shared" si="6"/>
        <v>865.84999999999127</v>
      </c>
      <c r="M53" s="54">
        <f t="shared" si="9"/>
        <v>8.5368710347686304E-3</v>
      </c>
    </row>
    <row r="54" spans="1:13" x14ac:dyDescent="0.2">
      <c r="A54" s="57" t="s">
        <v>92</v>
      </c>
      <c r="B54" s="45" t="s">
        <v>93</v>
      </c>
      <c r="C54" s="44">
        <v>71000</v>
      </c>
      <c r="D54" s="44"/>
      <c r="E54" s="44"/>
      <c r="F54" s="60"/>
      <c r="G54" s="60"/>
      <c r="H54" s="44"/>
      <c r="I54" s="44">
        <v>42400</v>
      </c>
      <c r="J54" s="44">
        <f t="shared" si="8"/>
        <v>28600</v>
      </c>
      <c r="K54" s="44">
        <v>0</v>
      </c>
      <c r="L54" s="44">
        <f t="shared" si="6"/>
        <v>28600</v>
      </c>
      <c r="M54" s="54">
        <f t="shared" si="9"/>
        <v>0</v>
      </c>
    </row>
    <row r="55" spans="1:13" x14ac:dyDescent="0.2">
      <c r="A55" s="57" t="s">
        <v>94</v>
      </c>
      <c r="B55" s="45" t="s">
        <v>95</v>
      </c>
      <c r="C55" s="44">
        <v>0</v>
      </c>
      <c r="D55" s="44"/>
      <c r="E55" s="44"/>
      <c r="F55" s="60"/>
      <c r="G55" s="60"/>
      <c r="H55" s="44"/>
      <c r="I55" s="44"/>
      <c r="J55" s="44">
        <f t="shared" si="8"/>
        <v>0</v>
      </c>
      <c r="K55" s="44">
        <v>0</v>
      </c>
      <c r="L55" s="44">
        <f t="shared" si="6"/>
        <v>0</v>
      </c>
      <c r="M55" s="54">
        <f t="shared" si="9"/>
        <v>0</v>
      </c>
    </row>
    <row r="56" spans="1:13" ht="15" hidden="1" customHeight="1" x14ac:dyDescent="0.2">
      <c r="A56" s="57" t="s">
        <v>96</v>
      </c>
      <c r="B56" s="45" t="s">
        <v>97</v>
      </c>
      <c r="C56" s="44">
        <v>5000</v>
      </c>
      <c r="D56" s="44">
        <v>7500</v>
      </c>
      <c r="E56" s="44"/>
      <c r="F56" s="60"/>
      <c r="G56" s="60"/>
      <c r="H56" s="44"/>
      <c r="I56" s="44"/>
      <c r="J56" s="44">
        <f t="shared" si="8"/>
        <v>12500</v>
      </c>
      <c r="K56" s="44">
        <v>1740</v>
      </c>
      <c r="L56" s="44">
        <f t="shared" si="6"/>
        <v>10760</v>
      </c>
      <c r="M56" s="54">
        <f t="shared" si="9"/>
        <v>3.8231023222510039E-4</v>
      </c>
    </row>
    <row r="57" spans="1:13" x14ac:dyDescent="0.2">
      <c r="A57" s="57" t="s">
        <v>98</v>
      </c>
      <c r="B57" s="45" t="s">
        <v>99</v>
      </c>
      <c r="C57" s="44">
        <v>3504.32</v>
      </c>
      <c r="D57" s="44"/>
      <c r="E57" s="44"/>
      <c r="F57" s="60"/>
      <c r="G57" s="60"/>
      <c r="H57" s="44"/>
      <c r="I57" s="44"/>
      <c r="J57" s="44">
        <f t="shared" si="8"/>
        <v>3504.32</v>
      </c>
      <c r="K57" s="44">
        <v>1215</v>
      </c>
      <c r="L57" s="44">
        <f t="shared" si="6"/>
        <v>2289.3200000000002</v>
      </c>
      <c r="M57" s="54">
        <f t="shared" si="9"/>
        <v>2.6695800698476837E-4</v>
      </c>
    </row>
    <row r="58" spans="1:13" x14ac:dyDescent="0.2">
      <c r="A58" s="57" t="s">
        <v>100</v>
      </c>
      <c r="B58" s="45" t="s">
        <v>101</v>
      </c>
      <c r="C58" s="44">
        <v>9000</v>
      </c>
      <c r="D58" s="44"/>
      <c r="E58" s="44"/>
      <c r="F58" s="60"/>
      <c r="G58" s="60"/>
      <c r="H58" s="44"/>
      <c r="I58" s="44"/>
      <c r="J58" s="44">
        <f t="shared" si="8"/>
        <v>9000</v>
      </c>
      <c r="K58" s="44">
        <v>1500</v>
      </c>
      <c r="L58" s="44">
        <f t="shared" si="6"/>
        <v>7500</v>
      </c>
      <c r="M58" s="54">
        <f t="shared" si="9"/>
        <v>3.295777864009486E-4</v>
      </c>
    </row>
    <row r="59" spans="1:13" x14ac:dyDescent="0.2">
      <c r="A59" s="57" t="s">
        <v>102</v>
      </c>
      <c r="B59" s="45" t="s">
        <v>103</v>
      </c>
      <c r="C59" s="44">
        <v>9300</v>
      </c>
      <c r="D59" s="44"/>
      <c r="E59" s="44"/>
      <c r="F59" s="60">
        <v>2500</v>
      </c>
      <c r="G59" s="60"/>
      <c r="H59" s="44"/>
      <c r="I59" s="44"/>
      <c r="J59" s="44">
        <f t="shared" si="8"/>
        <v>11800</v>
      </c>
      <c r="K59" s="44">
        <v>1316.59</v>
      </c>
      <c r="L59" s="44">
        <f t="shared" si="6"/>
        <v>10483.41</v>
      </c>
      <c r="M59" s="54">
        <f t="shared" si="9"/>
        <v>2.8927921186508329E-4</v>
      </c>
    </row>
    <row r="60" spans="1:13" x14ac:dyDescent="0.2">
      <c r="A60" s="57" t="s">
        <v>104</v>
      </c>
      <c r="B60" s="45" t="s">
        <v>105</v>
      </c>
      <c r="C60" s="44">
        <v>5500</v>
      </c>
      <c r="D60" s="44"/>
      <c r="E60" s="44"/>
      <c r="F60" s="60"/>
      <c r="G60" s="60"/>
      <c r="H60" s="44"/>
      <c r="I60" s="44"/>
      <c r="J60" s="44">
        <f t="shared" si="8"/>
        <v>5500</v>
      </c>
      <c r="K60" s="44">
        <v>3760</v>
      </c>
      <c r="L60" s="44">
        <f t="shared" si="6"/>
        <v>1740</v>
      </c>
      <c r="M60" s="54">
        <f t="shared" si="9"/>
        <v>8.2614165124504451E-4</v>
      </c>
    </row>
    <row r="61" spans="1:13" x14ac:dyDescent="0.2">
      <c r="A61" s="57" t="s">
        <v>240</v>
      </c>
      <c r="B61" s="45" t="s">
        <v>241</v>
      </c>
      <c r="C61" s="44">
        <v>97500</v>
      </c>
      <c r="D61" s="44"/>
      <c r="E61" s="44"/>
      <c r="F61" s="60"/>
      <c r="G61" s="60">
        <v>17000</v>
      </c>
      <c r="H61" s="44"/>
      <c r="I61" s="44">
        <v>80500</v>
      </c>
      <c r="J61" s="44">
        <f t="shared" si="8"/>
        <v>0</v>
      </c>
      <c r="K61" s="44">
        <v>0</v>
      </c>
      <c r="L61" s="44">
        <f t="shared" si="6"/>
        <v>0</v>
      </c>
      <c r="M61" s="54">
        <f t="shared" si="9"/>
        <v>0</v>
      </c>
    </row>
    <row r="62" spans="1:13" x14ac:dyDescent="0.2">
      <c r="A62" s="57" t="s">
        <v>106</v>
      </c>
      <c r="B62" s="45" t="s">
        <v>107</v>
      </c>
      <c r="C62" s="44">
        <v>19500</v>
      </c>
      <c r="D62" s="44"/>
      <c r="E62" s="44"/>
      <c r="F62" s="60"/>
      <c r="G62" s="60"/>
      <c r="H62" s="44"/>
      <c r="I62" s="44"/>
      <c r="J62" s="44">
        <f t="shared" si="8"/>
        <v>19500</v>
      </c>
      <c r="K62" s="44">
        <v>0</v>
      </c>
      <c r="L62" s="44">
        <f t="shared" si="6"/>
        <v>19500</v>
      </c>
      <c r="M62" s="54">
        <f t="shared" si="9"/>
        <v>0</v>
      </c>
    </row>
    <row r="63" spans="1:13" x14ac:dyDescent="0.2">
      <c r="A63" s="57" t="s">
        <v>108</v>
      </c>
      <c r="B63" s="45" t="s">
        <v>109</v>
      </c>
      <c r="C63" s="44">
        <v>260706.83</v>
      </c>
      <c r="D63" s="44"/>
      <c r="E63" s="44"/>
      <c r="F63" s="60"/>
      <c r="G63" s="60"/>
      <c r="H63" s="44"/>
      <c r="I63" s="44"/>
      <c r="J63" s="44">
        <f t="shared" si="8"/>
        <v>260706.83</v>
      </c>
      <c r="K63" s="44">
        <v>0</v>
      </c>
      <c r="L63" s="44">
        <f t="shared" si="6"/>
        <v>260706.83</v>
      </c>
      <c r="M63" s="54">
        <f t="shared" si="9"/>
        <v>0</v>
      </c>
    </row>
    <row r="64" spans="1:13" x14ac:dyDescent="0.2">
      <c r="A64" s="57" t="s">
        <v>110</v>
      </c>
      <c r="B64" s="45" t="s">
        <v>111</v>
      </c>
      <c r="C64" s="44">
        <v>0</v>
      </c>
      <c r="D64" s="44"/>
      <c r="E64" s="44"/>
      <c r="F64" s="60"/>
      <c r="G64" s="60"/>
      <c r="H64" s="44"/>
      <c r="I64" s="44"/>
      <c r="J64" s="44">
        <f t="shared" si="8"/>
        <v>0</v>
      </c>
      <c r="K64" s="44">
        <v>0</v>
      </c>
      <c r="L64" s="44">
        <f t="shared" si="6"/>
        <v>0</v>
      </c>
      <c r="M64" s="54">
        <f t="shared" si="9"/>
        <v>0</v>
      </c>
    </row>
    <row r="65" spans="1:13" ht="15" hidden="1" customHeight="1" x14ac:dyDescent="0.2">
      <c r="A65" s="57" t="s">
        <v>112</v>
      </c>
      <c r="B65" s="45" t="s">
        <v>113</v>
      </c>
      <c r="C65" s="44">
        <v>15500</v>
      </c>
      <c r="D65" s="44"/>
      <c r="E65" s="44"/>
      <c r="F65" s="60"/>
      <c r="G65" s="60"/>
      <c r="H65" s="44"/>
      <c r="I65" s="44"/>
      <c r="J65" s="44">
        <f t="shared" si="8"/>
        <v>15500</v>
      </c>
      <c r="K65" s="44">
        <v>9000</v>
      </c>
      <c r="L65" s="44">
        <f t="shared" si="6"/>
        <v>6500</v>
      </c>
      <c r="M65" s="54">
        <f t="shared" si="9"/>
        <v>1.9774667184056915E-3</v>
      </c>
    </row>
    <row r="66" spans="1:13" x14ac:dyDescent="0.2">
      <c r="A66" s="57" t="s">
        <v>114</v>
      </c>
      <c r="B66" s="45" t="s">
        <v>115</v>
      </c>
      <c r="C66" s="44">
        <v>54000</v>
      </c>
      <c r="D66" s="44"/>
      <c r="E66" s="44"/>
      <c r="F66" s="60"/>
      <c r="G66" s="60"/>
      <c r="H66" s="44"/>
      <c r="I66" s="44"/>
      <c r="J66" s="44">
        <f t="shared" si="8"/>
        <v>54000</v>
      </c>
      <c r="K66" s="44">
        <v>45000</v>
      </c>
      <c r="L66" s="44">
        <f t="shared" si="6"/>
        <v>9000</v>
      </c>
      <c r="M66" s="54">
        <f t="shared" si="9"/>
        <v>9.8873335920284591E-3</v>
      </c>
    </row>
    <row r="67" spans="1:13" x14ac:dyDescent="0.2">
      <c r="A67" s="57" t="s">
        <v>116</v>
      </c>
      <c r="B67" s="45" t="s">
        <v>117</v>
      </c>
      <c r="C67" s="44">
        <v>3000</v>
      </c>
      <c r="D67" s="44">
        <v>3500</v>
      </c>
      <c r="E67" s="44"/>
      <c r="F67" s="60"/>
      <c r="G67" s="60"/>
      <c r="H67" s="44"/>
      <c r="I67" s="44"/>
      <c r="J67" s="44">
        <f t="shared" si="8"/>
        <v>6500</v>
      </c>
      <c r="K67" s="44">
        <v>2865</v>
      </c>
      <c r="L67" s="44">
        <f t="shared" si="6"/>
        <v>3635</v>
      </c>
      <c r="M67" s="54">
        <f t="shared" si="9"/>
        <v>6.2949357202581188E-4</v>
      </c>
    </row>
    <row r="68" spans="1:13" x14ac:dyDescent="0.2">
      <c r="A68" s="57" t="s">
        <v>118</v>
      </c>
      <c r="B68" s="45" t="s">
        <v>119</v>
      </c>
      <c r="C68" s="44">
        <v>5250</v>
      </c>
      <c r="D68" s="44"/>
      <c r="E68" s="44"/>
      <c r="F68" s="60"/>
      <c r="G68" s="60"/>
      <c r="H68" s="44"/>
      <c r="I68" s="44"/>
      <c r="J68" s="44">
        <f t="shared" si="8"/>
        <v>5250</v>
      </c>
      <c r="K68" s="44">
        <v>3660</v>
      </c>
      <c r="L68" s="44">
        <f t="shared" si="6"/>
        <v>1590</v>
      </c>
      <c r="M68" s="54">
        <f t="shared" si="9"/>
        <v>8.0416979881831464E-4</v>
      </c>
    </row>
    <row r="69" spans="1:13" x14ac:dyDescent="0.2">
      <c r="A69" s="57" t="s">
        <v>120</v>
      </c>
      <c r="B69" s="45" t="s">
        <v>121</v>
      </c>
      <c r="C69" s="44">
        <v>8000</v>
      </c>
      <c r="D69" s="44"/>
      <c r="E69" s="44"/>
      <c r="F69" s="60"/>
      <c r="G69" s="60"/>
      <c r="H69" s="44"/>
      <c r="I69" s="44"/>
      <c r="J69" s="44">
        <f t="shared" si="8"/>
        <v>8000</v>
      </c>
      <c r="K69" s="44">
        <v>8000</v>
      </c>
      <c r="L69" s="44">
        <f t="shared" si="6"/>
        <v>0</v>
      </c>
      <c r="M69" s="54">
        <f t="shared" si="9"/>
        <v>1.7577481941383926E-3</v>
      </c>
    </row>
    <row r="70" spans="1:13" x14ac:dyDescent="0.2">
      <c r="A70" s="57" t="s">
        <v>122</v>
      </c>
      <c r="B70" s="45" t="s">
        <v>123</v>
      </c>
      <c r="C70" s="44">
        <v>20000</v>
      </c>
      <c r="D70" s="44">
        <v>8500</v>
      </c>
      <c r="E70" s="44"/>
      <c r="F70" s="60"/>
      <c r="G70" s="60"/>
      <c r="H70" s="44"/>
      <c r="I70" s="44"/>
      <c r="J70" s="44">
        <f t="shared" si="8"/>
        <v>28500</v>
      </c>
      <c r="K70" s="44">
        <v>6000</v>
      </c>
      <c r="L70" s="44">
        <f t="shared" si="6"/>
        <v>22500</v>
      </c>
      <c r="M70" s="54">
        <f t="shared" si="9"/>
        <v>1.3183111456037944E-3</v>
      </c>
    </row>
    <row r="71" spans="1:13" x14ac:dyDescent="0.2">
      <c r="A71" s="57" t="s">
        <v>124</v>
      </c>
      <c r="B71" s="45" t="s">
        <v>125</v>
      </c>
      <c r="C71" s="44">
        <v>226800</v>
      </c>
      <c r="D71" s="44">
        <v>25117.85</v>
      </c>
      <c r="E71" s="44"/>
      <c r="F71" s="60"/>
      <c r="G71" s="60"/>
      <c r="H71" s="44"/>
      <c r="I71" s="44"/>
      <c r="J71" s="44">
        <f t="shared" si="8"/>
        <v>251917.85</v>
      </c>
      <c r="K71" s="44">
        <v>209800</v>
      </c>
      <c r="L71" s="44">
        <f t="shared" si="6"/>
        <v>42117.850000000006</v>
      </c>
      <c r="M71" s="54">
        <f t="shared" si="9"/>
        <v>4.6096946391279349E-2</v>
      </c>
    </row>
    <row r="72" spans="1:13" x14ac:dyDescent="0.2">
      <c r="A72" s="57" t="s">
        <v>126</v>
      </c>
      <c r="B72" s="45" t="s">
        <v>127</v>
      </c>
      <c r="C72" s="44">
        <v>8200</v>
      </c>
      <c r="D72" s="44"/>
      <c r="E72" s="44"/>
      <c r="F72" s="60"/>
      <c r="G72" s="60"/>
      <c r="H72" s="44"/>
      <c r="I72" s="44"/>
      <c r="J72" s="44">
        <f t="shared" si="8"/>
        <v>8200</v>
      </c>
      <c r="K72" s="44">
        <v>7071.67</v>
      </c>
      <c r="L72" s="44">
        <f t="shared" si="6"/>
        <v>1128.33</v>
      </c>
      <c r="M72" s="54">
        <f t="shared" si="9"/>
        <v>1.5537768965053309E-3</v>
      </c>
    </row>
    <row r="73" spans="1:13" x14ac:dyDescent="0.2">
      <c r="A73" s="57" t="s">
        <v>128</v>
      </c>
      <c r="B73" s="45" t="s">
        <v>129</v>
      </c>
      <c r="C73" s="44">
        <v>2500</v>
      </c>
      <c r="D73" s="44"/>
      <c r="E73" s="44"/>
      <c r="F73" s="60"/>
      <c r="G73" s="60"/>
      <c r="H73" s="44"/>
      <c r="I73" s="44"/>
      <c r="J73" s="44">
        <f t="shared" si="8"/>
        <v>2500</v>
      </c>
      <c r="K73" s="44">
        <v>1864.3699999999997</v>
      </c>
      <c r="L73" s="44">
        <f t="shared" si="6"/>
        <v>635.63000000000034</v>
      </c>
      <c r="M73" s="54">
        <f t="shared" si="9"/>
        <v>4.096366250882243E-4</v>
      </c>
    </row>
    <row r="74" spans="1:13" x14ac:dyDescent="0.2">
      <c r="A74" s="57" t="s">
        <v>130</v>
      </c>
      <c r="B74" s="45" t="s">
        <v>131</v>
      </c>
      <c r="C74" s="44">
        <v>7000</v>
      </c>
      <c r="D74" s="44"/>
      <c r="E74" s="44"/>
      <c r="F74" s="60"/>
      <c r="G74" s="60"/>
      <c r="H74" s="44"/>
      <c r="I74" s="44"/>
      <c r="J74" s="44">
        <f t="shared" si="8"/>
        <v>7000</v>
      </c>
      <c r="K74" s="44">
        <v>342.29999999999995</v>
      </c>
      <c r="L74" s="44">
        <f t="shared" si="6"/>
        <v>6657.7</v>
      </c>
      <c r="M74" s="54">
        <f t="shared" si="9"/>
        <v>7.5209650856696464E-5</v>
      </c>
    </row>
    <row r="75" spans="1:13" x14ac:dyDescent="0.2">
      <c r="A75" s="57" t="s">
        <v>132</v>
      </c>
      <c r="B75" s="45" t="s">
        <v>133</v>
      </c>
      <c r="C75" s="44">
        <v>2000</v>
      </c>
      <c r="D75" s="44"/>
      <c r="E75" s="44"/>
      <c r="F75" s="60"/>
      <c r="G75" s="60"/>
      <c r="H75" s="44"/>
      <c r="I75" s="44"/>
      <c r="J75" s="44">
        <f t="shared" si="8"/>
        <v>2000</v>
      </c>
      <c r="K75" s="44">
        <v>0</v>
      </c>
      <c r="L75" s="44">
        <f t="shared" si="6"/>
        <v>2000</v>
      </c>
      <c r="M75" s="54">
        <f t="shared" si="9"/>
        <v>0</v>
      </c>
    </row>
    <row r="76" spans="1:13" x14ac:dyDescent="0.2">
      <c r="A76" s="57">
        <v>197</v>
      </c>
      <c r="B76" s="45" t="s">
        <v>273</v>
      </c>
      <c r="C76" s="44">
        <v>0</v>
      </c>
      <c r="D76" s="44"/>
      <c r="E76" s="44"/>
      <c r="F76" s="60"/>
      <c r="G76" s="60"/>
      <c r="H76" s="44">
        <v>42400</v>
      </c>
      <c r="I76" s="44"/>
      <c r="J76" s="44">
        <f t="shared" si="8"/>
        <v>42400</v>
      </c>
      <c r="K76" s="44">
        <v>0</v>
      </c>
      <c r="L76" s="44">
        <f t="shared" si="6"/>
        <v>42400</v>
      </c>
      <c r="M76" s="54">
        <f t="shared" si="9"/>
        <v>0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60">
        <v>9500</v>
      </c>
      <c r="G77" s="60"/>
      <c r="H77" s="44">
        <v>2400</v>
      </c>
      <c r="I77" s="44"/>
      <c r="J77" s="44">
        <f t="shared" si="8"/>
        <v>26900</v>
      </c>
      <c r="K77" s="44">
        <v>15510.13</v>
      </c>
      <c r="L77" s="44">
        <f t="shared" si="6"/>
        <v>11389.87</v>
      </c>
      <c r="M77" s="54"/>
    </row>
    <row r="78" spans="1:13" x14ac:dyDescent="0.2">
      <c r="A78" s="57"/>
      <c r="B78" s="45"/>
      <c r="C78" s="44"/>
      <c r="D78" s="44"/>
      <c r="E78" s="44"/>
      <c r="F78" s="60"/>
      <c r="G78" s="60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60"/>
      <c r="G79" s="60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60"/>
      <c r="G80" s="60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60"/>
      <c r="G81" s="60"/>
      <c r="H81" s="44">
        <v>2554</v>
      </c>
      <c r="I81" s="44"/>
      <c r="J81" s="44">
        <f t="shared" si="8"/>
        <v>111434</v>
      </c>
      <c r="K81" s="44">
        <v>67997.150000000009</v>
      </c>
      <c r="L81" s="44">
        <f t="shared" si="6"/>
        <v>43436.849999999991</v>
      </c>
      <c r="M81" s="54">
        <f t="shared" ref="M81:M117" si="10">K81/$K$137</f>
        <v>1.4940233452382178E-2</v>
      </c>
    </row>
    <row r="82" spans="1:13" x14ac:dyDescent="0.2">
      <c r="A82" s="57" t="s">
        <v>140</v>
      </c>
      <c r="B82" s="45" t="s">
        <v>141</v>
      </c>
      <c r="C82" s="44">
        <v>0</v>
      </c>
      <c r="D82" s="44"/>
      <c r="E82" s="44"/>
      <c r="F82" s="60"/>
      <c r="G82" s="60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>
        <f t="shared" si="10"/>
        <v>0</v>
      </c>
    </row>
    <row r="83" spans="1:13" ht="15" hidden="1" customHeight="1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60"/>
      <c r="G83" s="60"/>
      <c r="H83" s="44"/>
      <c r="I83" s="44">
        <v>12500</v>
      </c>
      <c r="J83" s="44">
        <f t="shared" si="8"/>
        <v>3000</v>
      </c>
      <c r="K83" s="44">
        <v>0</v>
      </c>
      <c r="L83" s="44">
        <f t="shared" si="6"/>
        <v>3000</v>
      </c>
      <c r="M83" s="54">
        <f t="shared" si="10"/>
        <v>0</v>
      </c>
    </row>
    <row r="84" spans="1:13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60"/>
      <c r="G84" s="60"/>
      <c r="H84" s="44"/>
      <c r="I84" s="44">
        <v>7500</v>
      </c>
      <c r="J84" s="44">
        <f t="shared" si="8"/>
        <v>3300</v>
      </c>
      <c r="K84" s="44">
        <v>0</v>
      </c>
      <c r="L84" s="44">
        <f t="shared" si="6"/>
        <v>3300</v>
      </c>
      <c r="M84" s="54">
        <f t="shared" si="10"/>
        <v>0</v>
      </c>
    </row>
    <row r="85" spans="1:13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60"/>
      <c r="G85" s="60"/>
      <c r="H85" s="44"/>
      <c r="I85" s="44"/>
      <c r="J85" s="44">
        <f t="shared" si="8"/>
        <v>6500</v>
      </c>
      <c r="K85" s="44">
        <v>0</v>
      </c>
      <c r="L85" s="44">
        <f t="shared" si="6"/>
        <v>6500</v>
      </c>
      <c r="M85" s="54">
        <f t="shared" si="10"/>
        <v>0</v>
      </c>
    </row>
    <row r="86" spans="1:13" ht="15" hidden="1" customHeight="1" x14ac:dyDescent="0.2">
      <c r="A86" s="57" t="s">
        <v>144</v>
      </c>
      <c r="B86" s="45" t="s">
        <v>145</v>
      </c>
      <c r="C86" s="44">
        <v>2750</v>
      </c>
      <c r="D86" s="44"/>
      <c r="E86" s="44"/>
      <c r="F86" s="60"/>
      <c r="G86" s="60"/>
      <c r="H86" s="44"/>
      <c r="I86" s="44"/>
      <c r="J86" s="44">
        <f t="shared" si="8"/>
        <v>2750</v>
      </c>
      <c r="K86" s="44">
        <v>1439.2</v>
      </c>
      <c r="L86" s="44">
        <f t="shared" si="6"/>
        <v>1310.8</v>
      </c>
      <c r="M86" s="54">
        <f t="shared" si="10"/>
        <v>3.1621890012549682E-4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60">
        <f>5000+12500</f>
        <v>17500</v>
      </c>
      <c r="G87" s="60"/>
      <c r="H87" s="44"/>
      <c r="I87" s="44">
        <v>1800</v>
      </c>
      <c r="J87" s="44">
        <f t="shared" si="8"/>
        <v>48500</v>
      </c>
      <c r="K87" s="44">
        <v>12631.6</v>
      </c>
      <c r="L87" s="44">
        <f t="shared" si="6"/>
        <v>35868.400000000001</v>
      </c>
      <c r="M87" s="54">
        <f t="shared" si="10"/>
        <v>2.7753965111348149E-3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60"/>
      <c r="G88" s="60"/>
      <c r="H88" s="44"/>
      <c r="I88" s="44"/>
      <c r="J88" s="44">
        <f t="shared" si="8"/>
        <v>5200</v>
      </c>
      <c r="K88" s="44">
        <v>2364.5</v>
      </c>
      <c r="L88" s="44">
        <f t="shared" si="6"/>
        <v>2835.5</v>
      </c>
      <c r="M88" s="54">
        <f t="shared" si="10"/>
        <v>5.1952445063002868E-4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60"/>
      <c r="G89" s="60"/>
      <c r="H89" s="44"/>
      <c r="I89" s="44"/>
      <c r="J89" s="44">
        <f t="shared" si="8"/>
        <v>4000</v>
      </c>
      <c r="K89" s="44">
        <v>2596.3500000000004</v>
      </c>
      <c r="L89" s="44">
        <f t="shared" si="6"/>
        <v>1403.6499999999996</v>
      </c>
      <c r="M89" s="54">
        <f t="shared" si="10"/>
        <v>5.7046619048140208E-4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60"/>
      <c r="G90" s="60"/>
      <c r="H90" s="44"/>
      <c r="I90" s="44"/>
      <c r="J90" s="44">
        <f t="shared" si="8"/>
        <v>6000</v>
      </c>
      <c r="K90" s="44">
        <v>1779.05</v>
      </c>
      <c r="L90" s="44">
        <f t="shared" si="6"/>
        <v>4220.95</v>
      </c>
      <c r="M90" s="54">
        <f t="shared" si="10"/>
        <v>3.9089024059773842E-4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60"/>
      <c r="G91" s="60"/>
      <c r="H91" s="44"/>
      <c r="I91" s="44"/>
      <c r="J91" s="44">
        <f t="shared" si="8"/>
        <v>875</v>
      </c>
      <c r="K91" s="44">
        <v>810</v>
      </c>
      <c r="L91" s="44">
        <f t="shared" si="6"/>
        <v>65</v>
      </c>
      <c r="M91" s="54">
        <f t="shared" si="10"/>
        <v>1.7797200465651225E-4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60"/>
      <c r="G92" s="60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>
        <f t="shared" si="10"/>
        <v>0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60"/>
      <c r="G93" s="60"/>
      <c r="H93" s="44"/>
      <c r="I93" s="44"/>
      <c r="J93" s="44">
        <f t="shared" si="8"/>
        <v>2000</v>
      </c>
      <c r="K93" s="44">
        <v>220</v>
      </c>
      <c r="L93" s="44">
        <f t="shared" si="6"/>
        <v>1780</v>
      </c>
      <c r="M93" s="54">
        <f t="shared" si="10"/>
        <v>4.8338075338805795E-5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60"/>
      <c r="G94" s="60"/>
      <c r="H94" s="44"/>
      <c r="I94" s="44"/>
      <c r="J94" s="44">
        <f t="shared" si="8"/>
        <v>8000</v>
      </c>
      <c r="K94" s="44">
        <v>5656.6299999999992</v>
      </c>
      <c r="L94" s="44">
        <f t="shared" si="6"/>
        <v>2343.3700000000008</v>
      </c>
      <c r="M94" s="54">
        <f t="shared" si="10"/>
        <v>1.2428663959261317E-3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60"/>
      <c r="G95" s="60"/>
      <c r="H95" s="44"/>
      <c r="I95" s="44"/>
      <c r="J95" s="44">
        <f t="shared" si="8"/>
        <v>2000</v>
      </c>
      <c r="K95" s="44">
        <v>743.05</v>
      </c>
      <c r="L95" s="44">
        <f t="shared" ref="L95:L136" si="11">J95-K95</f>
        <v>1256.95</v>
      </c>
      <c r="M95" s="54">
        <f t="shared" si="10"/>
        <v>1.6326184945681657E-4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60"/>
      <c r="G96" s="60"/>
      <c r="H96" s="44"/>
      <c r="I96" s="44"/>
      <c r="J96" s="44">
        <f t="shared" si="8"/>
        <v>25500</v>
      </c>
      <c r="K96" s="44">
        <v>10308.14</v>
      </c>
      <c r="L96" s="44">
        <f t="shared" si="11"/>
        <v>15191.86</v>
      </c>
      <c r="M96" s="54">
        <f t="shared" si="10"/>
        <v>2.2648893087407161E-3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60"/>
      <c r="G97" s="60"/>
      <c r="H97" s="44"/>
      <c r="I97" s="44"/>
      <c r="J97" s="44">
        <f t="shared" si="8"/>
        <v>9600</v>
      </c>
      <c r="K97" s="44">
        <v>875.2</v>
      </c>
      <c r="L97" s="44">
        <f t="shared" si="11"/>
        <v>8724.7999999999993</v>
      </c>
      <c r="M97" s="54">
        <f t="shared" si="10"/>
        <v>1.9229765243874015E-4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60"/>
      <c r="G98" s="60"/>
      <c r="H98" s="44"/>
      <c r="I98" s="44"/>
      <c r="J98" s="44">
        <f t="shared" si="8"/>
        <v>3000</v>
      </c>
      <c r="K98" s="44">
        <v>233</v>
      </c>
      <c r="L98" s="44">
        <f t="shared" si="11"/>
        <v>2767</v>
      </c>
      <c r="M98" s="54">
        <f t="shared" si="10"/>
        <v>5.1194416154280684E-5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60"/>
      <c r="G99" s="60"/>
      <c r="H99" s="44"/>
      <c r="I99" s="44">
        <v>20500</v>
      </c>
      <c r="J99" s="44">
        <f t="shared" si="8"/>
        <v>189845</v>
      </c>
      <c r="K99" s="44">
        <v>189835.81</v>
      </c>
      <c r="L99" s="44">
        <f t="shared" si="11"/>
        <v>9.1900000000023283</v>
      </c>
      <c r="M99" s="54">
        <f t="shared" si="10"/>
        <v>4.1710444026287374E-2</v>
      </c>
    </row>
    <row r="100" spans="1:13" x14ac:dyDescent="0.2">
      <c r="A100" s="57">
        <v>272</v>
      </c>
      <c r="B100" s="45" t="s">
        <v>172</v>
      </c>
      <c r="C100" s="44">
        <v>8000</v>
      </c>
      <c r="D100" s="44">
        <v>35000</v>
      </c>
      <c r="E100" s="44"/>
      <c r="F100" s="60"/>
      <c r="G100" s="60"/>
      <c r="H100" s="44"/>
      <c r="I100" s="44"/>
      <c r="J100" s="44">
        <f t="shared" si="8"/>
        <v>43000</v>
      </c>
      <c r="K100" s="44">
        <v>0</v>
      </c>
      <c r="L100" s="44">
        <f t="shared" si="11"/>
        <v>43000</v>
      </c>
      <c r="M100" s="54">
        <f t="shared" si="10"/>
        <v>0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60"/>
      <c r="G101" s="60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>
        <f t="shared" si="10"/>
        <v>0</v>
      </c>
    </row>
    <row r="102" spans="1:13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60"/>
      <c r="G102" s="60"/>
      <c r="H102" s="44"/>
      <c r="I102" s="44"/>
      <c r="J102" s="44">
        <f t="shared" si="8"/>
        <v>15450</v>
      </c>
      <c r="K102" s="44">
        <v>0</v>
      </c>
      <c r="L102" s="44">
        <f t="shared" si="11"/>
        <v>15450</v>
      </c>
      <c r="M102" s="54">
        <f t="shared" si="10"/>
        <v>0</v>
      </c>
    </row>
    <row r="103" spans="1:13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60"/>
      <c r="G103" s="60">
        <v>75000</v>
      </c>
      <c r="H103" s="44"/>
      <c r="I103" s="44"/>
      <c r="J103" s="44">
        <f t="shared" si="8"/>
        <v>0</v>
      </c>
      <c r="K103" s="44">
        <v>0</v>
      </c>
      <c r="L103" s="44">
        <f t="shared" si="11"/>
        <v>0</v>
      </c>
      <c r="M103" s="54">
        <f t="shared" si="10"/>
        <v>0</v>
      </c>
    </row>
    <row r="104" spans="1:13" ht="15" hidden="1" customHeight="1" x14ac:dyDescent="0.2">
      <c r="A104" s="57">
        <v>279</v>
      </c>
      <c r="B104" s="45" t="s">
        <v>242</v>
      </c>
      <c r="C104" s="44">
        <v>750</v>
      </c>
      <c r="D104" s="44"/>
      <c r="E104" s="44"/>
      <c r="F104" s="60"/>
      <c r="G104" s="60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>
        <f t="shared" si="10"/>
        <v>0</v>
      </c>
    </row>
    <row r="105" spans="1:13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60"/>
      <c r="G105" s="60"/>
      <c r="H105" s="44"/>
      <c r="I105" s="44"/>
      <c r="J105" s="44">
        <f t="shared" si="8"/>
        <v>8500</v>
      </c>
      <c r="K105" s="44">
        <v>0</v>
      </c>
      <c r="L105" s="44">
        <f t="shared" si="11"/>
        <v>8500</v>
      </c>
      <c r="M105" s="54">
        <f t="shared" si="10"/>
        <v>0</v>
      </c>
    </row>
    <row r="106" spans="1:13" ht="15" hidden="1" customHeight="1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60"/>
      <c r="G106" s="60"/>
      <c r="H106" s="44"/>
      <c r="I106" s="44"/>
      <c r="J106" s="44">
        <f t="shared" si="8"/>
        <v>5250</v>
      </c>
      <c r="K106" s="44">
        <v>385.31</v>
      </c>
      <c r="L106" s="44">
        <f t="shared" si="11"/>
        <v>4864.6899999999996</v>
      </c>
      <c r="M106" s="54">
        <f t="shared" si="10"/>
        <v>8.4659744585433E-5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60"/>
      <c r="G107" s="60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>
        <f t="shared" si="10"/>
        <v>0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60">
        <v>4500</v>
      </c>
      <c r="G108" s="60"/>
      <c r="H108" s="44"/>
      <c r="I108" s="44"/>
      <c r="J108" s="44">
        <f t="shared" si="8"/>
        <v>685137</v>
      </c>
      <c r="K108" s="44">
        <v>684248.14999999991</v>
      </c>
      <c r="L108" s="44">
        <f t="shared" si="11"/>
        <v>888.85000000009313</v>
      </c>
      <c r="M108" s="54">
        <f t="shared" si="10"/>
        <v>0.15034199375062948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60"/>
      <c r="G109" s="60"/>
      <c r="H109" s="44"/>
      <c r="I109" s="44"/>
      <c r="J109" s="44">
        <f t="shared" ref="J109:J136" si="12">C109+D109-E109+F109-G109+H109-I109</f>
        <v>3247.82</v>
      </c>
      <c r="K109" s="44">
        <v>0</v>
      </c>
      <c r="L109" s="44">
        <f t="shared" si="11"/>
        <v>3247.82</v>
      </c>
      <c r="M109" s="54">
        <f t="shared" si="10"/>
        <v>0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60"/>
      <c r="G110" s="60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>
        <f t="shared" si="10"/>
        <v>0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60"/>
      <c r="G111" s="60"/>
      <c r="H111" s="44"/>
      <c r="I111" s="44"/>
      <c r="J111" s="44">
        <f t="shared" si="12"/>
        <v>6700</v>
      </c>
      <c r="K111" s="44">
        <v>4319.16</v>
      </c>
      <c r="L111" s="44">
        <f t="shared" si="11"/>
        <v>2380.84</v>
      </c>
      <c r="M111" s="54">
        <f t="shared" si="10"/>
        <v>9.4899946127434745E-4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60"/>
      <c r="G112" s="60"/>
      <c r="H112" s="44"/>
      <c r="I112" s="44"/>
      <c r="J112" s="44">
        <f t="shared" si="12"/>
        <v>2000</v>
      </c>
      <c r="K112" s="44">
        <v>1006.09</v>
      </c>
      <c r="L112" s="44">
        <f t="shared" si="11"/>
        <v>993.91</v>
      </c>
      <c r="M112" s="54">
        <f t="shared" si="10"/>
        <v>2.2105661008008692E-4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60"/>
      <c r="G113" s="60"/>
      <c r="H113" s="44"/>
      <c r="I113" s="44">
        <v>600</v>
      </c>
      <c r="J113" s="44">
        <f t="shared" si="12"/>
        <v>39800</v>
      </c>
      <c r="K113" s="44">
        <v>4500</v>
      </c>
      <c r="L113" s="44">
        <f t="shared" si="11"/>
        <v>35300</v>
      </c>
      <c r="M113" s="54">
        <f t="shared" si="10"/>
        <v>9.8873335920284574E-4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60"/>
      <c r="G114" s="60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>
        <f t="shared" si="10"/>
        <v>0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60"/>
      <c r="G115" s="60"/>
      <c r="H115" s="44"/>
      <c r="I115" s="44"/>
      <c r="J115" s="44">
        <f t="shared" si="12"/>
        <v>13000</v>
      </c>
      <c r="K115" s="44">
        <v>579.99</v>
      </c>
      <c r="L115" s="44">
        <f t="shared" si="11"/>
        <v>12420.01</v>
      </c>
      <c r="M115" s="54">
        <f t="shared" si="10"/>
        <v>1.274345468897908E-4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60"/>
      <c r="G116" s="60"/>
      <c r="H116" s="44"/>
      <c r="I116" s="44"/>
      <c r="J116" s="44">
        <f t="shared" si="12"/>
        <v>81250</v>
      </c>
      <c r="K116" s="44">
        <v>46546.9</v>
      </c>
      <c r="L116" s="44">
        <f t="shared" si="11"/>
        <v>34703.1</v>
      </c>
      <c r="M116" s="54">
        <f t="shared" si="10"/>
        <v>1.0227216177217544E-2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60"/>
      <c r="G117" s="60"/>
      <c r="H117" s="44"/>
      <c r="I117" s="44"/>
      <c r="J117" s="44">
        <f t="shared" si="12"/>
        <v>17000</v>
      </c>
      <c r="K117" s="44">
        <v>3411.95</v>
      </c>
      <c r="L117" s="44">
        <f t="shared" si="11"/>
        <v>13588.05</v>
      </c>
      <c r="M117" s="54">
        <f t="shared" si="10"/>
        <v>7.4966861887381102E-4</v>
      </c>
    </row>
    <row r="118" spans="1:13" x14ac:dyDescent="0.2">
      <c r="A118" s="57"/>
      <c r="B118" s="45"/>
      <c r="C118" s="44"/>
      <c r="D118" s="44"/>
      <c r="E118" s="44"/>
      <c r="F118" s="60"/>
      <c r="G118" s="60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60"/>
      <c r="G119" s="60"/>
      <c r="H119" s="44"/>
      <c r="I119" s="44"/>
      <c r="J119" s="44"/>
      <c r="K119" s="44"/>
      <c r="L119" s="44"/>
      <c r="M119" s="54"/>
    </row>
    <row r="120" spans="1:13" ht="15.75" x14ac:dyDescent="0.25">
      <c r="A120" s="55">
        <v>3</v>
      </c>
      <c r="B120" s="56" t="s">
        <v>200</v>
      </c>
      <c r="C120" s="42"/>
      <c r="D120" s="44"/>
      <c r="E120" s="44"/>
      <c r="F120" s="60"/>
      <c r="G120" s="60"/>
      <c r="H120" s="44"/>
      <c r="I120" s="44"/>
      <c r="J120" s="44"/>
      <c r="K120" s="44"/>
      <c r="L120" s="44"/>
      <c r="M120" s="54"/>
    </row>
    <row r="121" spans="1:13" x14ac:dyDescent="0.2">
      <c r="A121" s="58">
        <v>322</v>
      </c>
      <c r="B121" s="59" t="s">
        <v>202</v>
      </c>
      <c r="C121" s="60">
        <v>20000</v>
      </c>
      <c r="D121" s="44">
        <v>6500</v>
      </c>
      <c r="E121" s="44"/>
      <c r="F121" s="60"/>
      <c r="G121" s="60"/>
      <c r="H121" s="44"/>
      <c r="I121" s="44"/>
      <c r="J121" s="44">
        <f t="shared" si="12"/>
        <v>26500</v>
      </c>
      <c r="K121" s="44">
        <v>0</v>
      </c>
      <c r="L121" s="44">
        <f t="shared" si="11"/>
        <v>26500</v>
      </c>
      <c r="M121" s="54">
        <f t="shared" ref="M121:M128" si="13">K121/$K$137</f>
        <v>0</v>
      </c>
    </row>
    <row r="122" spans="1:13" x14ac:dyDescent="0.2">
      <c r="A122" s="58" t="s">
        <v>203</v>
      </c>
      <c r="B122" s="59" t="s">
        <v>204</v>
      </c>
      <c r="C122" s="60">
        <v>0</v>
      </c>
      <c r="D122" s="44"/>
      <c r="E122" s="44"/>
      <c r="F122" s="60"/>
      <c r="G122" s="60"/>
      <c r="H122" s="44"/>
      <c r="I122" s="44"/>
      <c r="J122" s="44">
        <f t="shared" si="12"/>
        <v>0</v>
      </c>
      <c r="K122" s="44">
        <v>0</v>
      </c>
      <c r="L122" s="44">
        <f t="shared" si="11"/>
        <v>0</v>
      </c>
      <c r="M122" s="54">
        <f t="shared" si="13"/>
        <v>0</v>
      </c>
    </row>
    <row r="123" spans="1:13" x14ac:dyDescent="0.2">
      <c r="A123" s="58">
        <v>323</v>
      </c>
      <c r="B123" s="59" t="s">
        <v>204</v>
      </c>
      <c r="C123" s="60">
        <v>4000</v>
      </c>
      <c r="D123" s="44"/>
      <c r="E123" s="44"/>
      <c r="F123" s="60"/>
      <c r="G123" s="60"/>
      <c r="H123" s="44"/>
      <c r="I123" s="44"/>
      <c r="J123" s="44">
        <f t="shared" si="12"/>
        <v>4000</v>
      </c>
      <c r="K123" s="44">
        <v>0</v>
      </c>
      <c r="L123" s="44">
        <f t="shared" si="11"/>
        <v>4000</v>
      </c>
      <c r="M123" s="54">
        <f t="shared" si="13"/>
        <v>0</v>
      </c>
    </row>
    <row r="124" spans="1:13" x14ac:dyDescent="0.2">
      <c r="A124" s="58">
        <v>324</v>
      </c>
      <c r="B124" s="59" t="s">
        <v>206</v>
      </c>
      <c r="C124" s="60">
        <v>76750</v>
      </c>
      <c r="D124" s="44"/>
      <c r="E124" s="44"/>
      <c r="F124" s="60"/>
      <c r="G124" s="60"/>
      <c r="H124" s="44"/>
      <c r="I124" s="44"/>
      <c r="J124" s="44">
        <f t="shared" si="12"/>
        <v>76750</v>
      </c>
      <c r="K124" s="44">
        <v>0</v>
      </c>
      <c r="L124" s="44">
        <f t="shared" si="11"/>
        <v>76750</v>
      </c>
      <c r="M124" s="54">
        <f t="shared" si="13"/>
        <v>0</v>
      </c>
    </row>
    <row r="125" spans="1:13" ht="15" hidden="1" customHeight="1" x14ac:dyDescent="0.2">
      <c r="A125" s="58" t="s">
        <v>207</v>
      </c>
      <c r="B125" s="59" t="s">
        <v>208</v>
      </c>
      <c r="C125" s="60">
        <v>0</v>
      </c>
      <c r="D125" s="44"/>
      <c r="E125" s="44"/>
      <c r="F125" s="60"/>
      <c r="G125" s="60"/>
      <c r="H125" s="44"/>
      <c r="I125" s="44"/>
      <c r="J125" s="44">
        <f t="shared" si="12"/>
        <v>0</v>
      </c>
      <c r="K125" s="44">
        <v>0</v>
      </c>
      <c r="L125" s="44">
        <f t="shared" si="11"/>
        <v>0</v>
      </c>
      <c r="M125" s="54">
        <f t="shared" si="13"/>
        <v>0</v>
      </c>
    </row>
    <row r="126" spans="1:13" x14ac:dyDescent="0.2">
      <c r="A126" s="58">
        <v>326</v>
      </c>
      <c r="B126" s="59" t="s">
        <v>243</v>
      </c>
      <c r="C126" s="60">
        <v>1000</v>
      </c>
      <c r="D126" s="44"/>
      <c r="E126" s="44"/>
      <c r="F126" s="60"/>
      <c r="G126" s="60"/>
      <c r="H126" s="44"/>
      <c r="I126" s="44"/>
      <c r="J126" s="44">
        <f t="shared" si="12"/>
        <v>1000</v>
      </c>
      <c r="K126" s="44">
        <v>0</v>
      </c>
      <c r="L126" s="44">
        <f t="shared" si="11"/>
        <v>1000</v>
      </c>
      <c r="M126" s="54">
        <f t="shared" si="13"/>
        <v>0</v>
      </c>
    </row>
    <row r="127" spans="1:13" x14ac:dyDescent="0.2">
      <c r="A127" s="58">
        <v>328</v>
      </c>
      <c r="B127" s="59" t="s">
        <v>210</v>
      </c>
      <c r="C127" s="60">
        <v>20000</v>
      </c>
      <c r="D127" s="44">
        <v>9250</v>
      </c>
      <c r="E127" s="44"/>
      <c r="F127" s="60"/>
      <c r="G127" s="60"/>
      <c r="H127" s="44"/>
      <c r="I127" s="44"/>
      <c r="J127" s="44">
        <f t="shared" si="12"/>
        <v>29250</v>
      </c>
      <c r="K127" s="44">
        <v>19420</v>
      </c>
      <c r="L127" s="44">
        <f t="shared" si="11"/>
        <v>9830</v>
      </c>
      <c r="M127" s="54">
        <f t="shared" si="13"/>
        <v>4.2669337412709479E-3</v>
      </c>
    </row>
    <row r="128" spans="1:13" ht="15" hidden="1" customHeight="1" x14ac:dyDescent="0.2">
      <c r="A128" s="58">
        <v>329</v>
      </c>
      <c r="B128" s="59" t="s">
        <v>212</v>
      </c>
      <c r="C128" s="60">
        <v>9000</v>
      </c>
      <c r="D128" s="44"/>
      <c r="E128" s="44"/>
      <c r="F128" s="60"/>
      <c r="G128" s="60"/>
      <c r="H128" s="44"/>
      <c r="I128" s="44"/>
      <c r="J128" s="44">
        <f t="shared" si="12"/>
        <v>9000</v>
      </c>
      <c r="K128" s="44">
        <v>0</v>
      </c>
      <c r="L128" s="44">
        <f t="shared" si="11"/>
        <v>9000</v>
      </c>
      <c r="M128" s="54">
        <f t="shared" si="13"/>
        <v>0</v>
      </c>
    </row>
    <row r="129" spans="1:13" x14ac:dyDescent="0.2">
      <c r="A129" s="58"/>
      <c r="B129" s="59"/>
      <c r="C129" s="60"/>
      <c r="D129" s="44"/>
      <c r="E129" s="44"/>
      <c r="F129" s="60"/>
      <c r="G129" s="60"/>
      <c r="H129" s="44"/>
      <c r="I129" s="44"/>
      <c r="J129" s="44"/>
      <c r="K129" s="44"/>
      <c r="L129" s="44"/>
      <c r="M129" s="54"/>
    </row>
    <row r="130" spans="1:13" x14ac:dyDescent="0.2">
      <c r="A130" s="57"/>
      <c r="B130" s="45"/>
      <c r="C130" s="44"/>
      <c r="D130" s="44"/>
      <c r="E130" s="44"/>
      <c r="F130" s="60"/>
      <c r="G130" s="60"/>
      <c r="H130" s="44"/>
      <c r="I130" s="44"/>
      <c r="J130" s="44"/>
      <c r="K130" s="44"/>
      <c r="L130" s="44"/>
      <c r="M130" s="54"/>
    </row>
    <row r="131" spans="1:13" ht="15.75" x14ac:dyDescent="0.25">
      <c r="A131" s="55">
        <v>4</v>
      </c>
      <c r="B131" s="56" t="s">
        <v>213</v>
      </c>
      <c r="C131" s="42"/>
      <c r="D131" s="44"/>
      <c r="E131" s="44"/>
      <c r="F131" s="60"/>
      <c r="G131" s="60"/>
      <c r="H131" s="44"/>
      <c r="I131" s="44"/>
      <c r="J131" s="44"/>
      <c r="K131" s="44"/>
      <c r="L131" s="44"/>
      <c r="M131" s="54"/>
    </row>
    <row r="132" spans="1:13" x14ac:dyDescent="0.2">
      <c r="A132" s="57">
        <v>413</v>
      </c>
      <c r="B132" s="45" t="s">
        <v>215</v>
      </c>
      <c r="C132" s="44">
        <v>30410</v>
      </c>
      <c r="D132" s="44"/>
      <c r="E132" s="44"/>
      <c r="F132" s="60"/>
      <c r="G132" s="60"/>
      <c r="H132" s="44"/>
      <c r="I132" s="44"/>
      <c r="J132" s="44">
        <f t="shared" si="12"/>
        <v>30410</v>
      </c>
      <c r="K132" s="44">
        <v>0</v>
      </c>
      <c r="L132" s="44">
        <f t="shared" si="11"/>
        <v>30410</v>
      </c>
      <c r="M132" s="54">
        <f>K132/$K$137</f>
        <v>0</v>
      </c>
    </row>
    <row r="133" spans="1:13" x14ac:dyDescent="0.2">
      <c r="A133" s="57">
        <v>415</v>
      </c>
      <c r="B133" s="45" t="s">
        <v>217</v>
      </c>
      <c r="C133" s="44">
        <v>6000</v>
      </c>
      <c r="D133" s="44"/>
      <c r="E133" s="44"/>
      <c r="F133" s="44"/>
      <c r="G133" s="44"/>
      <c r="H133" s="44"/>
      <c r="I133" s="44"/>
      <c r="J133" s="44">
        <f t="shared" si="12"/>
        <v>6000</v>
      </c>
      <c r="K133" s="44">
        <v>0</v>
      </c>
      <c r="L133" s="44">
        <f t="shared" si="11"/>
        <v>6000</v>
      </c>
      <c r="M133" s="54">
        <f>K133/$K$137</f>
        <v>0</v>
      </c>
    </row>
    <row r="134" spans="1:13" x14ac:dyDescent="0.2">
      <c r="A134" s="57">
        <v>419</v>
      </c>
      <c r="B134" s="45" t="s">
        <v>219</v>
      </c>
      <c r="C134" s="44">
        <v>131200</v>
      </c>
      <c r="D134" s="44"/>
      <c r="E134" s="44"/>
      <c r="F134" s="44"/>
      <c r="G134" s="44"/>
      <c r="H134" s="44"/>
      <c r="I134" s="44"/>
      <c r="J134" s="44">
        <f t="shared" si="12"/>
        <v>131200</v>
      </c>
      <c r="K134" s="44">
        <v>124203.43000000001</v>
      </c>
      <c r="L134" s="44">
        <f t="shared" si="11"/>
        <v>6996.5699999999924</v>
      </c>
      <c r="M134" s="54">
        <f>K134/$K$137</f>
        <v>2.7289794348536782E-2</v>
      </c>
    </row>
    <row r="135" spans="1:13" x14ac:dyDescent="0.2">
      <c r="A135" s="57" t="s">
        <v>220</v>
      </c>
      <c r="B135" s="45" t="s">
        <v>221</v>
      </c>
      <c r="C135" s="44">
        <v>0</v>
      </c>
      <c r="D135" s="44"/>
      <c r="E135" s="44"/>
      <c r="F135" s="44"/>
      <c r="G135" s="44"/>
      <c r="H135" s="44"/>
      <c r="I135" s="44"/>
      <c r="J135" s="44">
        <f t="shared" si="12"/>
        <v>0</v>
      </c>
      <c r="K135" s="44">
        <v>0</v>
      </c>
      <c r="L135" s="44">
        <f t="shared" si="11"/>
        <v>0</v>
      </c>
      <c r="M135" s="54">
        <f>K135/$K$137</f>
        <v>0</v>
      </c>
    </row>
    <row r="136" spans="1:13" ht="15.75" thickBot="1" x14ac:dyDescent="0.25">
      <c r="A136" s="57">
        <v>472</v>
      </c>
      <c r="B136" s="45" t="s">
        <v>223</v>
      </c>
      <c r="C136" s="44">
        <v>6800</v>
      </c>
      <c r="D136" s="44"/>
      <c r="E136" s="44"/>
      <c r="F136" s="44"/>
      <c r="G136" s="44"/>
      <c r="H136" s="44"/>
      <c r="I136" s="44"/>
      <c r="J136" s="44">
        <f t="shared" si="12"/>
        <v>6800</v>
      </c>
      <c r="K136" s="44">
        <v>6103.04</v>
      </c>
      <c r="L136" s="44">
        <f t="shared" si="11"/>
        <v>696.96</v>
      </c>
      <c r="M136" s="61">
        <f>K136/$K$137</f>
        <v>1.3409509423442968E-3</v>
      </c>
    </row>
    <row r="137" spans="1:13" ht="16.5" thickBot="1" x14ac:dyDescent="0.3">
      <c r="A137" s="48"/>
      <c r="B137" s="49" t="s">
        <v>230</v>
      </c>
      <c r="C137" s="50">
        <f t="shared" ref="C137:L137" si="14">SUM(C27:C136)</f>
        <v>5636660.8700000001</v>
      </c>
      <c r="D137" s="50">
        <f t="shared" si="14"/>
        <v>284737.37</v>
      </c>
      <c r="E137" s="50">
        <f t="shared" si="14"/>
        <v>0</v>
      </c>
      <c r="F137" s="50">
        <f t="shared" si="14"/>
        <v>193000</v>
      </c>
      <c r="G137" s="50">
        <f t="shared" si="14"/>
        <v>193000</v>
      </c>
      <c r="H137" s="50">
        <f t="shared" si="14"/>
        <v>340032.37</v>
      </c>
      <c r="I137" s="50">
        <f t="shared" si="14"/>
        <v>210800</v>
      </c>
      <c r="J137" s="50">
        <f t="shared" si="14"/>
        <v>6050630.6100000003</v>
      </c>
      <c r="K137" s="50">
        <f t="shared" si="14"/>
        <v>4551277.6100000003</v>
      </c>
      <c r="L137" s="50">
        <f t="shared" si="14"/>
        <v>1499353</v>
      </c>
      <c r="M137" s="62">
        <v>1</v>
      </c>
    </row>
    <row r="138" spans="1:13" ht="15.75" thickBot="1" x14ac:dyDescent="0.25">
      <c r="A138" s="70"/>
      <c r="C138" s="89"/>
      <c r="D138" s="89"/>
      <c r="E138" s="72"/>
      <c r="F138" s="72"/>
      <c r="G138" s="72"/>
      <c r="H138" s="72"/>
      <c r="I138" s="72"/>
      <c r="J138" s="72"/>
      <c r="K138" s="72"/>
      <c r="L138" s="72"/>
      <c r="M138" s="61" t="e">
        <f>K138/$K$139</f>
        <v>#DIV/0!</v>
      </c>
    </row>
    <row r="139" spans="1:13" ht="15.75" thickBot="1" x14ac:dyDescent="0.25">
      <c r="E139" s="73"/>
      <c r="J139" s="69"/>
      <c r="K139" s="5"/>
      <c r="M139" s="62">
        <v>1</v>
      </c>
    </row>
    <row r="140" spans="1:13" ht="15.75" x14ac:dyDescent="0.25">
      <c r="A140" s="2" t="s">
        <v>224</v>
      </c>
      <c r="B140" s="3"/>
      <c r="C140" s="4"/>
      <c r="D140" s="5"/>
      <c r="E140" s="5"/>
      <c r="F140" s="5"/>
      <c r="G140" s="5"/>
      <c r="H140" s="5"/>
      <c r="I140" s="5"/>
      <c r="J140" s="5"/>
      <c r="K140" s="5"/>
    </row>
    <row r="141" spans="1:13" ht="15.75" x14ac:dyDescent="0.25">
      <c r="A141" s="6" t="s">
        <v>2</v>
      </c>
      <c r="B141" s="7"/>
      <c r="C141" s="8"/>
      <c r="D141" s="5"/>
      <c r="E141" s="5"/>
      <c r="F141" s="5"/>
      <c r="G141" s="5"/>
      <c r="H141" s="5"/>
      <c r="I141" s="5"/>
      <c r="J141" s="5"/>
      <c r="K141" s="5"/>
    </row>
    <row r="142" spans="1:13" ht="6" customHeight="1" thickBot="1" x14ac:dyDescent="0.25">
      <c r="A142" s="9"/>
      <c r="B142" s="10"/>
      <c r="C142" s="11"/>
      <c r="D142" s="5"/>
      <c r="E142" s="5"/>
      <c r="F142" s="5"/>
      <c r="G142" s="5"/>
      <c r="H142" s="5"/>
      <c r="I142" s="5"/>
      <c r="J142" s="5"/>
      <c r="K142" s="5"/>
    </row>
    <row r="143" spans="1:13" ht="8.1" customHeight="1" x14ac:dyDescent="0.2">
      <c r="A143" s="74"/>
      <c r="B143" s="75"/>
      <c r="C143" s="76"/>
      <c r="D143" s="5"/>
      <c r="E143" s="5"/>
      <c r="F143" s="5"/>
      <c r="G143" s="5"/>
      <c r="H143" s="5"/>
      <c r="I143" s="5"/>
      <c r="J143" s="5"/>
      <c r="K143" s="5"/>
    </row>
    <row r="144" spans="1:13" x14ac:dyDescent="0.2">
      <c r="A144" s="77" t="s">
        <v>225</v>
      </c>
      <c r="B144" s="78"/>
      <c r="C144" s="79"/>
      <c r="D144" s="5"/>
      <c r="E144" s="5"/>
      <c r="F144" s="5"/>
      <c r="G144" s="5"/>
      <c r="H144" s="5"/>
      <c r="I144" s="5"/>
      <c r="J144" s="5"/>
    </row>
    <row r="145" spans="1:10" x14ac:dyDescent="0.2">
      <c r="A145" s="80" t="s">
        <v>244</v>
      </c>
      <c r="B145" s="78"/>
      <c r="C145" s="81">
        <f>1483606.58-29113.73</f>
        <v>1454492.85</v>
      </c>
      <c r="D145" s="5"/>
      <c r="E145" s="5"/>
      <c r="F145" s="5"/>
      <c r="G145" s="5"/>
      <c r="H145" s="5"/>
      <c r="I145" s="5"/>
      <c r="J145" s="5"/>
    </row>
    <row r="146" spans="1:10" x14ac:dyDescent="0.2">
      <c r="A146" s="80" t="s">
        <v>226</v>
      </c>
      <c r="B146" s="78"/>
      <c r="C146" s="81">
        <f>K22</f>
        <v>4413253.8</v>
      </c>
      <c r="D146" s="5"/>
      <c r="E146" s="5"/>
      <c r="F146" s="5"/>
      <c r="G146" s="5"/>
      <c r="H146" s="5"/>
      <c r="I146" s="5"/>
      <c r="J146" s="5"/>
    </row>
    <row r="147" spans="1:10" x14ac:dyDescent="0.2">
      <c r="A147" s="80" t="s">
        <v>227</v>
      </c>
      <c r="B147" s="78"/>
      <c r="C147" s="82">
        <f>-K137</f>
        <v>-4551277.6100000003</v>
      </c>
      <c r="D147" s="5"/>
      <c r="E147" s="5"/>
      <c r="F147" s="5"/>
      <c r="G147" s="5"/>
      <c r="H147" s="5"/>
      <c r="I147" s="5"/>
      <c r="J147" s="5"/>
    </row>
    <row r="148" spans="1:10" ht="15.75" x14ac:dyDescent="0.25">
      <c r="A148" s="83" t="s">
        <v>228</v>
      </c>
      <c r="B148" s="84"/>
      <c r="C148" s="85">
        <f>SUM(C145:C147)</f>
        <v>1316469.04</v>
      </c>
      <c r="D148" s="5"/>
      <c r="E148" s="5"/>
      <c r="F148" s="5"/>
      <c r="G148" s="5"/>
      <c r="H148" s="5"/>
      <c r="I148" s="5"/>
      <c r="J148" s="5"/>
    </row>
    <row r="149" spans="1:10" ht="15.75" x14ac:dyDescent="0.25">
      <c r="A149" s="83"/>
      <c r="B149" s="84"/>
      <c r="C149" s="85"/>
      <c r="D149" s="5"/>
      <c r="E149" s="5"/>
      <c r="F149" s="5"/>
      <c r="G149" s="5"/>
      <c r="H149" s="5"/>
      <c r="I149" s="5"/>
      <c r="J149" s="5"/>
    </row>
    <row r="150" spans="1:10" x14ac:dyDescent="0.2">
      <c r="A150" s="77" t="s">
        <v>229</v>
      </c>
      <c r="B150" s="78"/>
      <c r="C150" s="81"/>
      <c r="D150" s="5"/>
      <c r="E150" s="5"/>
      <c r="F150" s="5"/>
      <c r="G150" s="5"/>
      <c r="H150" s="5"/>
      <c r="I150" s="5"/>
      <c r="J150" s="5"/>
    </row>
    <row r="151" spans="1:10" x14ac:dyDescent="0.2">
      <c r="A151" s="80" t="s">
        <v>231</v>
      </c>
      <c r="B151" s="78"/>
      <c r="C151" s="81">
        <v>257.31</v>
      </c>
      <c r="D151" s="5"/>
      <c r="E151" s="5"/>
      <c r="F151" s="5"/>
      <c r="G151" s="5"/>
      <c r="H151" s="5"/>
      <c r="I151" s="5"/>
      <c r="J151" s="5"/>
    </row>
    <row r="152" spans="1:10" x14ac:dyDescent="0.2">
      <c r="A152" s="80" t="s">
        <v>272</v>
      </c>
      <c r="B152" s="78"/>
      <c r="C152" s="81">
        <v>11689.310000000001</v>
      </c>
      <c r="D152" s="5"/>
      <c r="E152" s="5"/>
      <c r="F152" s="5"/>
      <c r="G152" s="5"/>
      <c r="H152" s="5"/>
      <c r="I152" s="5"/>
      <c r="J152" s="5"/>
    </row>
    <row r="153" spans="1:10" x14ac:dyDescent="0.2">
      <c r="A153" s="80" t="s">
        <v>251</v>
      </c>
      <c r="B153" s="78"/>
      <c r="C153" s="81">
        <v>2316.4499999999998</v>
      </c>
      <c r="D153" s="5"/>
      <c r="E153" s="5"/>
      <c r="F153" s="5"/>
      <c r="G153" s="5"/>
      <c r="H153" s="5"/>
      <c r="I153" s="5"/>
      <c r="J153" s="5"/>
    </row>
    <row r="154" spans="1:10" x14ac:dyDescent="0.2">
      <c r="A154" s="80" t="s">
        <v>246</v>
      </c>
      <c r="B154" s="78"/>
      <c r="C154" s="81">
        <v>1871.66</v>
      </c>
      <c r="D154" s="5"/>
      <c r="E154" s="5"/>
      <c r="F154" s="5"/>
      <c r="G154" s="5"/>
      <c r="H154" s="5"/>
      <c r="I154" s="5"/>
      <c r="J154" s="5"/>
    </row>
    <row r="155" spans="1:10" ht="2.1" customHeight="1" x14ac:dyDescent="0.2">
      <c r="A155" s="80"/>
      <c r="B155" s="78"/>
      <c r="C155" s="81"/>
      <c r="D155" s="5"/>
      <c r="E155" s="5"/>
      <c r="F155" s="5"/>
      <c r="G155" s="5"/>
      <c r="H155" s="5"/>
      <c r="I155" s="5"/>
      <c r="J155" s="5"/>
    </row>
    <row r="156" spans="1:10" ht="15.75" x14ac:dyDescent="0.25">
      <c r="A156" s="83"/>
      <c r="B156" s="84"/>
      <c r="C156" s="85">
        <f>SUM(C151:C154)</f>
        <v>16134.73</v>
      </c>
      <c r="D156" s="5"/>
      <c r="E156" s="5"/>
      <c r="F156" s="5"/>
      <c r="G156" s="5"/>
      <c r="H156" s="5"/>
      <c r="I156" s="5"/>
      <c r="J156" s="5"/>
    </row>
    <row r="157" spans="1:10" ht="2.1" customHeight="1" x14ac:dyDescent="0.25">
      <c r="A157" s="83"/>
      <c r="B157" s="84"/>
      <c r="C157" s="90"/>
      <c r="D157" s="5"/>
      <c r="E157" s="5"/>
      <c r="F157" s="5"/>
      <c r="G157" s="5"/>
      <c r="H157" s="5"/>
      <c r="I157" s="5"/>
      <c r="J157" s="5"/>
    </row>
    <row r="158" spans="1:10" x14ac:dyDescent="0.2">
      <c r="A158" s="80"/>
      <c r="B158" s="78"/>
      <c r="C158" s="81"/>
      <c r="D158" s="5"/>
      <c r="E158" s="5"/>
      <c r="F158" s="5"/>
      <c r="G158" s="5"/>
      <c r="H158" s="5"/>
      <c r="I158" s="5"/>
      <c r="J158" s="5"/>
    </row>
    <row r="159" spans="1:10" ht="2.1" customHeight="1" thickBot="1" x14ac:dyDescent="0.3">
      <c r="A159" s="86" t="s">
        <v>267</v>
      </c>
      <c r="B159" s="87"/>
      <c r="C159" s="88">
        <f>C148+C156</f>
        <v>1332603.77</v>
      </c>
      <c r="D159" s="5"/>
      <c r="E159" s="5"/>
      <c r="F159" s="5"/>
      <c r="G159" s="5"/>
      <c r="H159" s="5"/>
      <c r="I159" s="5"/>
      <c r="J159" s="5"/>
    </row>
    <row r="160" spans="1:10" ht="16.5" thickBot="1" x14ac:dyDescent="0.3">
      <c r="A160" s="86" t="s">
        <v>276</v>
      </c>
      <c r="B160" s="87"/>
      <c r="C160" s="88">
        <f>C148+C156</f>
        <v>1332603.77</v>
      </c>
      <c r="D160" s="5"/>
      <c r="E160" s="5"/>
      <c r="F160" s="5"/>
      <c r="G160" s="5"/>
      <c r="H160" s="5"/>
      <c r="I160" s="5"/>
      <c r="J160" s="5"/>
    </row>
    <row r="161" spans="3:4" x14ac:dyDescent="0.2">
      <c r="C161" s="69"/>
      <c r="D161" s="5"/>
    </row>
    <row r="162" spans="3:4" x14ac:dyDescent="0.2">
      <c r="C162" s="69"/>
      <c r="D162" s="5"/>
    </row>
    <row r="178" spans="2:11" s="67" customFormat="1" x14ac:dyDescent="0.2"/>
    <row r="179" spans="2:11" s="67" customFormat="1" x14ac:dyDescent="0.2"/>
    <row r="180" spans="2:11" s="63" customFormat="1" ht="14.25" x14ac:dyDescent="0.2"/>
    <row r="181" spans="2:11" s="63" customFormat="1" ht="0.95" customHeight="1" x14ac:dyDescent="0.2">
      <c r="B181" s="66"/>
      <c r="C181" s="66"/>
      <c r="D181" s="66"/>
      <c r="E181" s="66"/>
      <c r="F181" s="66"/>
      <c r="G181" s="66"/>
      <c r="H181" s="66"/>
      <c r="I181" s="66"/>
      <c r="J181" s="66"/>
      <c r="K181" s="66"/>
    </row>
    <row r="182" spans="2:11" s="63" customFormat="1" x14ac:dyDescent="0.25">
      <c r="B182" s="64" t="s">
        <v>235</v>
      </c>
      <c r="C182" s="65"/>
      <c r="D182" s="65"/>
      <c r="E182" s="65"/>
      <c r="F182" s="65"/>
      <c r="G182" s="65"/>
      <c r="H182" s="65"/>
      <c r="I182" s="65"/>
      <c r="J182" s="65"/>
    </row>
    <row r="183" spans="2:11" s="63" customFormat="1" x14ac:dyDescent="0.25">
      <c r="B183" s="64" t="s">
        <v>236</v>
      </c>
      <c r="C183" s="65"/>
      <c r="D183" s="65"/>
      <c r="E183" s="65"/>
      <c r="F183" s="65"/>
      <c r="G183" s="65"/>
      <c r="H183" s="65"/>
      <c r="I183" s="65"/>
      <c r="J183" s="65"/>
    </row>
    <row r="184" spans="2:11" s="67" customFormat="1" x14ac:dyDescent="0.2"/>
    <row r="185" spans="2:11" s="67" customFormat="1" x14ac:dyDescent="0.2"/>
    <row r="186" spans="2:11" s="1" customFormat="1" x14ac:dyDescent="0.2"/>
    <row r="187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showGridLines="0" zoomScale="85" zoomScaleNormal="85" workbookViewId="0">
      <selection activeCell="E166" sqref="E166"/>
    </sheetView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279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 t="s">
        <v>266</v>
      </c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v>158343.43</v>
      </c>
      <c r="L11" s="44">
        <f>J11-K11</f>
        <v>155005.66000000003</v>
      </c>
      <c r="M11" s="43">
        <f>K11/$K$22</f>
        <v>3.3753968073078816E-2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26600</v>
      </c>
      <c r="L12" s="44">
        <f t="shared" ref="L12:L21" si="1">J12-K12</f>
        <v>16764.239999999998</v>
      </c>
      <c r="M12" s="43">
        <f t="shared" ref="M12:M21" si="2">K12/$K$22</f>
        <v>5.6703050498773241E-3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12608.79</v>
      </c>
      <c r="L14" s="44">
        <f t="shared" si="1"/>
        <v>52391.21</v>
      </c>
      <c r="M14" s="43">
        <f t="shared" si="2"/>
        <v>2.6878077296933348E-3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3572.8</v>
      </c>
      <c r="L16" s="44">
        <f t="shared" si="1"/>
        <v>-572.80000000000018</v>
      </c>
      <c r="M16" s="43">
        <f t="shared" si="2"/>
        <v>7.6161149933089113E-4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44">
        <f t="shared" si="0"/>
        <v>2996512.52</v>
      </c>
      <c r="K17" s="44">
        <v>2688726.66</v>
      </c>
      <c r="L17" s="44">
        <f t="shared" si="1"/>
        <v>307785.85999999987</v>
      </c>
      <c r="M17" s="43">
        <f t="shared" si="2"/>
        <v>0.57315414879465387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>
        <v>129232.37</v>
      </c>
      <c r="I19" s="44"/>
      <c r="J19" s="44">
        <f t="shared" si="0"/>
        <v>1498981.1600000001</v>
      </c>
      <c r="K19" s="44">
        <v>1646283.68</v>
      </c>
      <c r="L19" s="44">
        <f t="shared" si="1"/>
        <v>-147302.51999999979</v>
      </c>
      <c r="M19" s="43">
        <f t="shared" si="2"/>
        <v>0.35093724301633927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16779</v>
      </c>
      <c r="L20" s="44">
        <f t="shared" si="1"/>
        <v>3221</v>
      </c>
      <c r="M20" s="43">
        <f t="shared" si="2"/>
        <v>3.5767687380410386E-3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v>138191.28</v>
      </c>
      <c r="L21" s="44">
        <f t="shared" si="1"/>
        <v>4008.7200000000012</v>
      </c>
      <c r="M21" s="43">
        <f t="shared" si="2"/>
        <v>2.9458147098985386E-2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284737.37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129232.37</v>
      </c>
      <c r="I22" s="50">
        <f t="shared" si="3"/>
        <v>0</v>
      </c>
      <c r="J22" s="50">
        <f>SUM(J10:J21)</f>
        <v>6050630.6100000003</v>
      </c>
      <c r="K22" s="50">
        <f>SUM(K10:K21)</f>
        <v>4691105.6400000006</v>
      </c>
      <c r="L22" s="50">
        <f t="shared" ref="L22" si="4">SUM(L10:L21)</f>
        <v>1359524.97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55">
        <v>0</v>
      </c>
      <c r="B26" s="56" t="s">
        <v>43</v>
      </c>
      <c r="C26" s="42"/>
      <c r="D26" s="44"/>
      <c r="E26" s="44"/>
      <c r="F26" s="60"/>
      <c r="G26" s="60"/>
      <c r="H26" s="44"/>
      <c r="I26" s="44"/>
      <c r="J26" s="44"/>
      <c r="K26" s="44"/>
      <c r="L26" s="44"/>
      <c r="M26" s="54"/>
    </row>
    <row r="27" spans="1:13" x14ac:dyDescent="0.2">
      <c r="A27" s="57" t="s">
        <v>44</v>
      </c>
      <c r="B27" s="45" t="s">
        <v>45</v>
      </c>
      <c r="C27" s="44">
        <v>824889</v>
      </c>
      <c r="D27" s="44"/>
      <c r="E27" s="44"/>
      <c r="F27" s="60"/>
      <c r="G27" s="60"/>
      <c r="H27" s="44"/>
      <c r="I27" s="44">
        <v>45000</v>
      </c>
      <c r="J27" s="44">
        <f t="shared" ref="J27:J38" si="5">C27+D27-E27+F27-G27+H27-I27</f>
        <v>779889</v>
      </c>
      <c r="K27" s="44">
        <v>696423</v>
      </c>
      <c r="L27" s="44">
        <f t="shared" ref="L27:L94" si="6">J27-K27</f>
        <v>83466</v>
      </c>
      <c r="M27" s="54">
        <f t="shared" ref="M27:M38" si="7">K27/$K$137</f>
        <v>0.14621531316611364</v>
      </c>
    </row>
    <row r="28" spans="1:13" x14ac:dyDescent="0.2">
      <c r="A28" s="57" t="s">
        <v>46</v>
      </c>
      <c r="B28" s="45" t="s">
        <v>47</v>
      </c>
      <c r="C28" s="44">
        <v>4500</v>
      </c>
      <c r="D28" s="44"/>
      <c r="E28" s="44"/>
      <c r="F28" s="60"/>
      <c r="G28" s="60"/>
      <c r="H28" s="44"/>
      <c r="I28" s="44"/>
      <c r="J28" s="44">
        <f t="shared" si="5"/>
        <v>4500</v>
      </c>
      <c r="K28" s="44">
        <v>4125</v>
      </c>
      <c r="L28" s="44">
        <f t="shared" si="6"/>
        <v>375</v>
      </c>
      <c r="M28" s="54">
        <f t="shared" si="7"/>
        <v>8.6605147562647815E-4</v>
      </c>
    </row>
    <row r="29" spans="1:13" x14ac:dyDescent="0.2">
      <c r="A29" s="57" t="s">
        <v>48</v>
      </c>
      <c r="B29" s="45" t="s">
        <v>49</v>
      </c>
      <c r="C29" s="44">
        <v>187050</v>
      </c>
      <c r="D29" s="44"/>
      <c r="E29" s="44"/>
      <c r="F29" s="60">
        <v>2750</v>
      </c>
      <c r="G29" s="60"/>
      <c r="H29" s="44">
        <v>45000</v>
      </c>
      <c r="I29" s="44"/>
      <c r="J29" s="44">
        <f t="shared" si="5"/>
        <v>234800</v>
      </c>
      <c r="K29" s="44">
        <v>188650</v>
      </c>
      <c r="L29" s="44">
        <f t="shared" si="6"/>
        <v>46150</v>
      </c>
      <c r="M29" s="54">
        <f t="shared" si="7"/>
        <v>3.9607420818650936E-2</v>
      </c>
    </row>
    <row r="30" spans="1:13" x14ac:dyDescent="0.2">
      <c r="A30" s="57" t="s">
        <v>50</v>
      </c>
      <c r="B30" s="45" t="s">
        <v>51</v>
      </c>
      <c r="C30" s="44">
        <v>0</v>
      </c>
      <c r="D30" s="44"/>
      <c r="E30" s="44"/>
      <c r="F30" s="60"/>
      <c r="G30" s="60"/>
      <c r="H30" s="44"/>
      <c r="I30" s="44"/>
      <c r="J30" s="44">
        <f t="shared" si="5"/>
        <v>0</v>
      </c>
      <c r="K30" s="44">
        <v>0</v>
      </c>
      <c r="L30" s="44">
        <f t="shared" si="6"/>
        <v>0</v>
      </c>
      <c r="M30" s="54">
        <f t="shared" si="7"/>
        <v>0</v>
      </c>
    </row>
    <row r="31" spans="1:13" ht="15" hidden="1" customHeight="1" x14ac:dyDescent="0.2">
      <c r="A31" s="57" t="s">
        <v>52</v>
      </c>
      <c r="B31" s="45" t="s">
        <v>51</v>
      </c>
      <c r="C31" s="44">
        <v>0</v>
      </c>
      <c r="D31" s="44"/>
      <c r="E31" s="44"/>
      <c r="F31" s="60"/>
      <c r="G31" s="60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>
        <f t="shared" si="7"/>
        <v>0</v>
      </c>
    </row>
    <row r="32" spans="1:13" ht="15" hidden="1" customHeight="1" x14ac:dyDescent="0.2">
      <c r="A32" s="57" t="s">
        <v>53</v>
      </c>
      <c r="B32" s="45" t="s">
        <v>54</v>
      </c>
      <c r="C32" s="44">
        <v>17383.2</v>
      </c>
      <c r="D32" s="44"/>
      <c r="E32" s="44"/>
      <c r="F32" s="60"/>
      <c r="G32" s="60"/>
      <c r="H32" s="44"/>
      <c r="I32" s="44"/>
      <c r="J32" s="44">
        <f t="shared" si="5"/>
        <v>17383.2</v>
      </c>
      <c r="K32" s="44">
        <v>17035.8</v>
      </c>
      <c r="L32" s="44">
        <f t="shared" si="6"/>
        <v>347.40000000000146</v>
      </c>
      <c r="M32" s="54">
        <f t="shared" si="7"/>
        <v>3.5766981159945591E-3</v>
      </c>
    </row>
    <row r="33" spans="1:13" x14ac:dyDescent="0.2">
      <c r="A33" s="57" t="s">
        <v>55</v>
      </c>
      <c r="B33" s="45" t="s">
        <v>56</v>
      </c>
      <c r="C33" s="44">
        <v>28871.199999999997</v>
      </c>
      <c r="D33" s="44"/>
      <c r="E33" s="44"/>
      <c r="F33" s="60">
        <v>5500</v>
      </c>
      <c r="G33" s="60"/>
      <c r="H33" s="44"/>
      <c r="I33" s="44"/>
      <c r="J33" s="44">
        <f t="shared" si="5"/>
        <v>34371.199999999997</v>
      </c>
      <c r="K33" s="44">
        <v>27541.77</v>
      </c>
      <c r="L33" s="44">
        <f t="shared" si="6"/>
        <v>6829.4299999999967</v>
      </c>
      <c r="M33" s="54">
        <f t="shared" si="7"/>
        <v>5.7824461939066834E-3</v>
      </c>
    </row>
    <row r="34" spans="1:13" x14ac:dyDescent="0.2">
      <c r="A34" s="57" t="s">
        <v>57</v>
      </c>
      <c r="B34" s="45" t="s">
        <v>58</v>
      </c>
      <c r="C34" s="44">
        <v>91096.4</v>
      </c>
      <c r="D34" s="44"/>
      <c r="E34" s="44"/>
      <c r="F34" s="60">
        <v>750</v>
      </c>
      <c r="G34" s="60"/>
      <c r="H34" s="44"/>
      <c r="I34" s="44"/>
      <c r="J34" s="44">
        <f t="shared" si="5"/>
        <v>91846.399999999994</v>
      </c>
      <c r="K34" s="44">
        <v>77247.049999999988</v>
      </c>
      <c r="L34" s="44">
        <f t="shared" si="6"/>
        <v>14599.350000000006</v>
      </c>
      <c r="M34" s="54">
        <f t="shared" si="7"/>
        <v>1.6218162821889051E-2</v>
      </c>
    </row>
    <row r="35" spans="1:13" x14ac:dyDescent="0.2">
      <c r="A35" s="57" t="s">
        <v>59</v>
      </c>
      <c r="B35" s="45" t="s">
        <v>60</v>
      </c>
      <c r="C35" s="44">
        <v>8537.5999999999985</v>
      </c>
      <c r="D35" s="44"/>
      <c r="E35" s="44"/>
      <c r="F35" s="60">
        <v>250</v>
      </c>
      <c r="G35" s="60"/>
      <c r="H35" s="44"/>
      <c r="I35" s="44"/>
      <c r="J35" s="44">
        <f t="shared" si="5"/>
        <v>8787.5999999999985</v>
      </c>
      <c r="K35" s="44">
        <v>7239.65</v>
      </c>
      <c r="L35" s="44">
        <f t="shared" si="6"/>
        <v>1547.9499999999989</v>
      </c>
      <c r="M35" s="54">
        <f t="shared" si="7"/>
        <v>1.5199780764895109E-3</v>
      </c>
    </row>
    <row r="36" spans="1:13" x14ac:dyDescent="0.2">
      <c r="A36" s="57" t="s">
        <v>61</v>
      </c>
      <c r="B36" s="45" t="s">
        <v>62</v>
      </c>
      <c r="C36" s="44">
        <v>74790.75</v>
      </c>
      <c r="D36" s="44"/>
      <c r="E36" s="44"/>
      <c r="F36" s="60"/>
      <c r="G36" s="60"/>
      <c r="H36" s="44"/>
      <c r="I36" s="44"/>
      <c r="J36" s="44">
        <f t="shared" si="5"/>
        <v>74790.75</v>
      </c>
      <c r="K36" s="44">
        <v>0</v>
      </c>
      <c r="L36" s="44">
        <f t="shared" si="6"/>
        <v>74790.75</v>
      </c>
      <c r="M36" s="54">
        <f t="shared" si="7"/>
        <v>0</v>
      </c>
    </row>
    <row r="37" spans="1:13" x14ac:dyDescent="0.2">
      <c r="A37" s="57" t="s">
        <v>63</v>
      </c>
      <c r="B37" s="45" t="s">
        <v>269</v>
      </c>
      <c r="C37" s="44">
        <v>74790.75</v>
      </c>
      <c r="D37" s="44"/>
      <c r="E37" s="44"/>
      <c r="F37" s="60"/>
      <c r="G37" s="60"/>
      <c r="H37" s="44"/>
      <c r="I37" s="44"/>
      <c r="J37" s="44">
        <f t="shared" si="5"/>
        <v>74790.75</v>
      </c>
      <c r="K37" s="44">
        <v>65953</v>
      </c>
      <c r="L37" s="44">
        <f t="shared" si="6"/>
        <v>8837.75</v>
      </c>
      <c r="M37" s="54">
        <f t="shared" si="7"/>
        <v>1.3846955871998331E-2</v>
      </c>
    </row>
    <row r="38" spans="1:13" x14ac:dyDescent="0.2">
      <c r="A38" s="57" t="s">
        <v>65</v>
      </c>
      <c r="B38" s="45" t="s">
        <v>66</v>
      </c>
      <c r="C38" s="44">
        <v>4400</v>
      </c>
      <c r="D38" s="44"/>
      <c r="E38" s="44"/>
      <c r="F38" s="60"/>
      <c r="G38" s="60"/>
      <c r="H38" s="44"/>
      <c r="I38" s="44"/>
      <c r="J38" s="44">
        <f t="shared" si="5"/>
        <v>4400</v>
      </c>
      <c r="K38" s="44">
        <v>0</v>
      </c>
      <c r="L38" s="44">
        <f t="shared" si="6"/>
        <v>4400</v>
      </c>
      <c r="M38" s="54">
        <f t="shared" si="7"/>
        <v>0</v>
      </c>
    </row>
    <row r="39" spans="1:13" x14ac:dyDescent="0.2">
      <c r="A39" s="57"/>
      <c r="B39" s="45"/>
      <c r="C39" s="44"/>
      <c r="D39" s="44"/>
      <c r="E39" s="44"/>
      <c r="F39" s="60"/>
      <c r="G39" s="60"/>
      <c r="H39" s="44"/>
      <c r="I39" s="44"/>
      <c r="J39" s="44"/>
      <c r="K39" s="44"/>
      <c r="L39" s="44"/>
      <c r="M39" s="54"/>
    </row>
    <row r="40" spans="1:13" x14ac:dyDescent="0.2">
      <c r="A40" s="57"/>
      <c r="B40" s="45"/>
      <c r="C40" s="44"/>
      <c r="D40" s="44"/>
      <c r="E40" s="44"/>
      <c r="F40" s="60"/>
      <c r="G40" s="60"/>
      <c r="H40" s="44"/>
      <c r="I40" s="44"/>
      <c r="J40" s="44"/>
      <c r="K40" s="44"/>
      <c r="L40" s="44"/>
      <c r="M40" s="54"/>
    </row>
    <row r="41" spans="1:13" ht="15.75" x14ac:dyDescent="0.25">
      <c r="A41" s="55">
        <v>1</v>
      </c>
      <c r="B41" s="56" t="s">
        <v>67</v>
      </c>
      <c r="C41" s="42"/>
      <c r="D41" s="44"/>
      <c r="E41" s="44"/>
      <c r="F41" s="60"/>
      <c r="G41" s="60"/>
      <c r="H41" s="44"/>
      <c r="I41" s="44"/>
      <c r="J41" s="44"/>
      <c r="K41" s="44"/>
      <c r="L41" s="44"/>
      <c r="M41" s="54"/>
    </row>
    <row r="42" spans="1:13" x14ac:dyDescent="0.2">
      <c r="A42" s="57" t="s">
        <v>68</v>
      </c>
      <c r="B42" s="45" t="s">
        <v>69</v>
      </c>
      <c r="C42" s="44">
        <v>16425</v>
      </c>
      <c r="D42" s="44"/>
      <c r="E42" s="44"/>
      <c r="F42" s="60"/>
      <c r="G42" s="60"/>
      <c r="H42" s="44"/>
      <c r="I42" s="44"/>
      <c r="J42" s="44">
        <f t="shared" ref="J42:J108" si="8">C42+D42-E42+F42-G42+H42-I42</f>
        <v>16425</v>
      </c>
      <c r="K42" s="44">
        <v>10653.14</v>
      </c>
      <c r="L42" s="44">
        <f t="shared" si="6"/>
        <v>5771.8600000000006</v>
      </c>
      <c r="M42" s="54">
        <f t="shared" ref="M42:M76" si="9">K42/$K$137</f>
        <v>2.2366466950437475E-3</v>
      </c>
    </row>
    <row r="43" spans="1:13" x14ac:dyDescent="0.2">
      <c r="A43" s="57" t="s">
        <v>70</v>
      </c>
      <c r="B43" s="45" t="s">
        <v>71</v>
      </c>
      <c r="C43" s="44">
        <v>28500</v>
      </c>
      <c r="D43" s="44"/>
      <c r="E43" s="44"/>
      <c r="F43" s="60"/>
      <c r="G43" s="60"/>
      <c r="H43" s="44"/>
      <c r="I43" s="44"/>
      <c r="J43" s="44">
        <f t="shared" si="8"/>
        <v>28500</v>
      </c>
      <c r="K43" s="44">
        <v>21092.85</v>
      </c>
      <c r="L43" s="44">
        <f t="shared" si="6"/>
        <v>7407.1500000000015</v>
      </c>
      <c r="M43" s="54">
        <f t="shared" si="9"/>
        <v>4.4284833618588992E-3</v>
      </c>
    </row>
    <row r="44" spans="1:13" x14ac:dyDescent="0.2">
      <c r="A44" s="57" t="s">
        <v>72</v>
      </c>
      <c r="B44" s="45" t="s">
        <v>73</v>
      </c>
      <c r="C44" s="44">
        <v>1000</v>
      </c>
      <c r="D44" s="44">
        <v>2850</v>
      </c>
      <c r="E44" s="44"/>
      <c r="F44" s="60"/>
      <c r="G44" s="60"/>
      <c r="H44" s="44"/>
      <c r="I44" s="44"/>
      <c r="J44" s="44">
        <f t="shared" si="8"/>
        <v>3850</v>
      </c>
      <c r="K44" s="44">
        <v>971.65</v>
      </c>
      <c r="L44" s="44">
        <f t="shared" si="6"/>
        <v>2878.35</v>
      </c>
      <c r="M44" s="54">
        <f t="shared" si="9"/>
        <v>2.0399973728302243E-4</v>
      </c>
    </row>
    <row r="45" spans="1:13" x14ac:dyDescent="0.2">
      <c r="A45" s="57" t="s">
        <v>74</v>
      </c>
      <c r="B45" s="45" t="s">
        <v>75</v>
      </c>
      <c r="C45" s="44">
        <v>11800</v>
      </c>
      <c r="D45" s="44"/>
      <c r="E45" s="44"/>
      <c r="F45" s="60"/>
      <c r="G45" s="60"/>
      <c r="H45" s="44"/>
      <c r="I45" s="44"/>
      <c r="J45" s="44">
        <f t="shared" si="8"/>
        <v>11800</v>
      </c>
      <c r="K45" s="44">
        <v>3400</v>
      </c>
      <c r="L45" s="44">
        <f t="shared" si="6"/>
        <v>8400</v>
      </c>
      <c r="M45" s="54">
        <f t="shared" si="9"/>
        <v>7.1383636778909717E-4</v>
      </c>
    </row>
    <row r="46" spans="1:13" x14ac:dyDescent="0.2">
      <c r="A46" s="57" t="s">
        <v>76</v>
      </c>
      <c r="B46" s="45" t="s">
        <v>77</v>
      </c>
      <c r="C46" s="44">
        <v>14850</v>
      </c>
      <c r="D46" s="44"/>
      <c r="E46" s="44"/>
      <c r="F46" s="60"/>
      <c r="G46" s="60"/>
      <c r="H46" s="44"/>
      <c r="I46" s="44"/>
      <c r="J46" s="44">
        <f t="shared" si="8"/>
        <v>14850</v>
      </c>
      <c r="K46" s="44">
        <v>7420</v>
      </c>
      <c r="L46" s="44">
        <f t="shared" si="6"/>
        <v>7430</v>
      </c>
      <c r="M46" s="54">
        <f t="shared" si="9"/>
        <v>1.557842896763265E-3</v>
      </c>
    </row>
    <row r="47" spans="1:13" x14ac:dyDescent="0.2">
      <c r="A47" s="57" t="s">
        <v>78</v>
      </c>
      <c r="B47" s="45" t="s">
        <v>79</v>
      </c>
      <c r="C47" s="44">
        <v>1101846</v>
      </c>
      <c r="D47" s="44"/>
      <c r="E47" s="44"/>
      <c r="F47" s="60">
        <f>88750+61000</f>
        <v>149750</v>
      </c>
      <c r="G47" s="60"/>
      <c r="H47" s="44">
        <v>209732.37</v>
      </c>
      <c r="I47" s="44"/>
      <c r="J47" s="44">
        <f t="shared" si="8"/>
        <v>1461328.37</v>
      </c>
      <c r="K47" s="44">
        <v>1378731.1300000001</v>
      </c>
      <c r="L47" s="44">
        <f t="shared" si="6"/>
        <v>82597.239999999991</v>
      </c>
      <c r="M47" s="54">
        <f t="shared" si="9"/>
        <v>0.28946718294028168</v>
      </c>
    </row>
    <row r="48" spans="1:13" x14ac:dyDescent="0.2">
      <c r="A48" s="57" t="s">
        <v>80</v>
      </c>
      <c r="B48" s="45" t="s">
        <v>81</v>
      </c>
      <c r="C48" s="44">
        <v>0</v>
      </c>
      <c r="D48" s="44"/>
      <c r="E48" s="44"/>
      <c r="F48" s="60"/>
      <c r="G48" s="60"/>
      <c r="H48" s="44"/>
      <c r="I48" s="44"/>
      <c r="J48" s="44">
        <f t="shared" si="8"/>
        <v>0</v>
      </c>
      <c r="K48" s="44">
        <v>0</v>
      </c>
      <c r="L48" s="44">
        <f t="shared" si="6"/>
        <v>0</v>
      </c>
      <c r="M48" s="54">
        <f t="shared" si="9"/>
        <v>0</v>
      </c>
    </row>
    <row r="49" spans="1:13" ht="15" hidden="1" customHeight="1" x14ac:dyDescent="0.2">
      <c r="A49" s="57" t="s">
        <v>82</v>
      </c>
      <c r="B49" s="45" t="s">
        <v>83</v>
      </c>
      <c r="C49" s="44">
        <v>0</v>
      </c>
      <c r="D49" s="44"/>
      <c r="E49" s="44"/>
      <c r="F49" s="60"/>
      <c r="G49" s="60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>
        <f t="shared" si="9"/>
        <v>0</v>
      </c>
    </row>
    <row r="50" spans="1:13" ht="15" hidden="1" customHeight="1" x14ac:dyDescent="0.2">
      <c r="A50" s="57" t="s">
        <v>84</v>
      </c>
      <c r="B50" s="45" t="s">
        <v>85</v>
      </c>
      <c r="C50" s="44">
        <v>190680</v>
      </c>
      <c r="D50" s="44"/>
      <c r="E50" s="44"/>
      <c r="F50" s="60"/>
      <c r="G50" s="60"/>
      <c r="H50" s="44"/>
      <c r="I50" s="44"/>
      <c r="J50" s="44">
        <f t="shared" si="8"/>
        <v>190680</v>
      </c>
      <c r="K50" s="44">
        <v>181588.91999999998</v>
      </c>
      <c r="L50" s="44">
        <f t="shared" si="6"/>
        <v>9091.0800000000163</v>
      </c>
      <c r="M50" s="54">
        <f t="shared" si="9"/>
        <v>3.812493384810145E-2</v>
      </c>
    </row>
    <row r="51" spans="1:13" x14ac:dyDescent="0.2">
      <c r="A51" s="57" t="s">
        <v>86</v>
      </c>
      <c r="B51" s="45" t="s">
        <v>87</v>
      </c>
      <c r="C51" s="44">
        <v>450745</v>
      </c>
      <c r="D51" s="44"/>
      <c r="E51" s="44"/>
      <c r="F51" s="60"/>
      <c r="G51" s="60">
        <v>61000</v>
      </c>
      <c r="H51" s="44">
        <v>37946</v>
      </c>
      <c r="I51" s="44"/>
      <c r="J51" s="44">
        <f t="shared" si="8"/>
        <v>427691</v>
      </c>
      <c r="K51" s="44">
        <v>410441.07</v>
      </c>
      <c r="L51" s="44">
        <f t="shared" si="6"/>
        <v>17249.929999999993</v>
      </c>
      <c r="M51" s="54">
        <f t="shared" si="9"/>
        <v>8.6172871353020764E-2</v>
      </c>
    </row>
    <row r="52" spans="1:13" x14ac:dyDescent="0.2">
      <c r="A52" s="57" t="s">
        <v>88</v>
      </c>
      <c r="B52" s="45" t="s">
        <v>89</v>
      </c>
      <c r="C52" s="44">
        <v>21750</v>
      </c>
      <c r="D52" s="44"/>
      <c r="E52" s="44"/>
      <c r="F52" s="60"/>
      <c r="G52" s="60"/>
      <c r="H52" s="44"/>
      <c r="I52" s="44"/>
      <c r="J52" s="44">
        <f t="shared" si="8"/>
        <v>21750</v>
      </c>
      <c r="K52" s="44">
        <v>13000</v>
      </c>
      <c r="L52" s="44">
        <f t="shared" si="6"/>
        <v>8750</v>
      </c>
      <c r="M52" s="54">
        <f t="shared" si="9"/>
        <v>2.7293743474289009E-3</v>
      </c>
    </row>
    <row r="53" spans="1:13" x14ac:dyDescent="0.2">
      <c r="A53" s="57" t="s">
        <v>90</v>
      </c>
      <c r="B53" s="45" t="s">
        <v>91</v>
      </c>
      <c r="C53" s="44">
        <v>45600</v>
      </c>
      <c r="D53" s="44">
        <v>34119.519999999997</v>
      </c>
      <c r="E53" s="44"/>
      <c r="F53" s="60"/>
      <c r="G53" s="60">
        <v>40000</v>
      </c>
      <c r="H53" s="44"/>
      <c r="I53" s="44"/>
      <c r="J53" s="44">
        <f t="shared" si="8"/>
        <v>39719.51999999999</v>
      </c>
      <c r="K53" s="44">
        <v>38853.67</v>
      </c>
      <c r="L53" s="44">
        <f t="shared" si="6"/>
        <v>865.84999999999127</v>
      </c>
      <c r="M53" s="54">
        <f t="shared" si="9"/>
        <v>8.1574007847282966E-3</v>
      </c>
    </row>
    <row r="54" spans="1:13" x14ac:dyDescent="0.2">
      <c r="A54" s="57" t="s">
        <v>92</v>
      </c>
      <c r="B54" s="45" t="s">
        <v>93</v>
      </c>
      <c r="C54" s="44">
        <v>71000</v>
      </c>
      <c r="D54" s="44"/>
      <c r="E54" s="44"/>
      <c r="F54" s="60"/>
      <c r="G54" s="60"/>
      <c r="H54" s="44"/>
      <c r="I54" s="44">
        <v>42400</v>
      </c>
      <c r="J54" s="44">
        <f t="shared" si="8"/>
        <v>28600</v>
      </c>
      <c r="K54" s="44">
        <v>0</v>
      </c>
      <c r="L54" s="44">
        <f t="shared" si="6"/>
        <v>28600</v>
      </c>
      <c r="M54" s="54">
        <f t="shared" si="9"/>
        <v>0</v>
      </c>
    </row>
    <row r="55" spans="1:13" x14ac:dyDescent="0.2">
      <c r="A55" s="57" t="s">
        <v>94</v>
      </c>
      <c r="B55" s="45" t="s">
        <v>95</v>
      </c>
      <c r="C55" s="44">
        <v>0</v>
      </c>
      <c r="D55" s="44"/>
      <c r="E55" s="44"/>
      <c r="F55" s="60"/>
      <c r="G55" s="60"/>
      <c r="H55" s="44"/>
      <c r="I55" s="44"/>
      <c r="J55" s="44">
        <f t="shared" si="8"/>
        <v>0</v>
      </c>
      <c r="K55" s="44">
        <v>0</v>
      </c>
      <c r="L55" s="44">
        <f t="shared" si="6"/>
        <v>0</v>
      </c>
      <c r="M55" s="54">
        <f t="shared" si="9"/>
        <v>0</v>
      </c>
    </row>
    <row r="56" spans="1:13" ht="15" hidden="1" customHeight="1" x14ac:dyDescent="0.2">
      <c r="A56" s="57" t="s">
        <v>96</v>
      </c>
      <c r="B56" s="45" t="s">
        <v>97</v>
      </c>
      <c r="C56" s="44">
        <v>5000</v>
      </c>
      <c r="D56" s="44">
        <v>7500</v>
      </c>
      <c r="E56" s="44"/>
      <c r="F56" s="60"/>
      <c r="G56" s="60"/>
      <c r="H56" s="44"/>
      <c r="I56" s="44"/>
      <c r="J56" s="44">
        <f t="shared" si="8"/>
        <v>12500</v>
      </c>
      <c r="K56" s="44">
        <v>1740</v>
      </c>
      <c r="L56" s="44">
        <f t="shared" si="6"/>
        <v>10760</v>
      </c>
      <c r="M56" s="54">
        <f t="shared" si="9"/>
        <v>3.6531625880971441E-4</v>
      </c>
    </row>
    <row r="57" spans="1:13" x14ac:dyDescent="0.2">
      <c r="A57" s="57" t="s">
        <v>98</v>
      </c>
      <c r="B57" s="45" t="s">
        <v>99</v>
      </c>
      <c r="C57" s="44">
        <v>3504.32</v>
      </c>
      <c r="D57" s="44"/>
      <c r="E57" s="44"/>
      <c r="F57" s="60"/>
      <c r="G57" s="60"/>
      <c r="H57" s="44"/>
      <c r="I57" s="44"/>
      <c r="J57" s="44">
        <f t="shared" si="8"/>
        <v>3504.32</v>
      </c>
      <c r="K57" s="44">
        <v>1215</v>
      </c>
      <c r="L57" s="44">
        <f t="shared" si="6"/>
        <v>2289.3200000000002</v>
      </c>
      <c r="M57" s="54">
        <f t="shared" si="9"/>
        <v>2.5509152554816265E-4</v>
      </c>
    </row>
    <row r="58" spans="1:13" x14ac:dyDescent="0.2">
      <c r="A58" s="57" t="s">
        <v>100</v>
      </c>
      <c r="B58" s="45" t="s">
        <v>101</v>
      </c>
      <c r="C58" s="44">
        <v>9000</v>
      </c>
      <c r="D58" s="44"/>
      <c r="E58" s="44"/>
      <c r="F58" s="60"/>
      <c r="G58" s="60"/>
      <c r="H58" s="44"/>
      <c r="I58" s="44"/>
      <c r="J58" s="44">
        <f t="shared" si="8"/>
        <v>9000</v>
      </c>
      <c r="K58" s="44">
        <v>1500</v>
      </c>
      <c r="L58" s="44">
        <f t="shared" si="6"/>
        <v>7500</v>
      </c>
      <c r="M58" s="54">
        <f t="shared" si="9"/>
        <v>3.1492780931871936E-4</v>
      </c>
    </row>
    <row r="59" spans="1:13" x14ac:dyDescent="0.2">
      <c r="A59" s="57" t="s">
        <v>102</v>
      </c>
      <c r="B59" s="45" t="s">
        <v>103</v>
      </c>
      <c r="C59" s="44">
        <v>9300</v>
      </c>
      <c r="D59" s="44"/>
      <c r="E59" s="44"/>
      <c r="F59" s="60">
        <v>2500</v>
      </c>
      <c r="G59" s="60"/>
      <c r="H59" s="44"/>
      <c r="I59" s="44"/>
      <c r="J59" s="44">
        <f t="shared" si="8"/>
        <v>11800</v>
      </c>
      <c r="K59" s="44">
        <v>1316.59</v>
      </c>
      <c r="L59" s="44">
        <f t="shared" si="6"/>
        <v>10483.41</v>
      </c>
      <c r="M59" s="54">
        <f t="shared" si="9"/>
        <v>2.7642053631395509E-4</v>
      </c>
    </row>
    <row r="60" spans="1:13" x14ac:dyDescent="0.2">
      <c r="A60" s="57" t="s">
        <v>104</v>
      </c>
      <c r="B60" s="45" t="s">
        <v>105</v>
      </c>
      <c r="C60" s="44">
        <v>5500</v>
      </c>
      <c r="D60" s="44"/>
      <c r="E60" s="44"/>
      <c r="F60" s="60"/>
      <c r="G60" s="60"/>
      <c r="H60" s="44"/>
      <c r="I60" s="44"/>
      <c r="J60" s="44">
        <f t="shared" si="8"/>
        <v>5500</v>
      </c>
      <c r="K60" s="44">
        <v>3760</v>
      </c>
      <c r="L60" s="44">
        <f t="shared" si="6"/>
        <v>1740</v>
      </c>
      <c r="M60" s="54">
        <f t="shared" si="9"/>
        <v>7.8941904202558979E-4</v>
      </c>
    </row>
    <row r="61" spans="1:13" x14ac:dyDescent="0.2">
      <c r="A61" s="57" t="s">
        <v>240</v>
      </c>
      <c r="B61" s="45" t="s">
        <v>241</v>
      </c>
      <c r="C61" s="44">
        <v>97500</v>
      </c>
      <c r="D61" s="44"/>
      <c r="E61" s="44"/>
      <c r="F61" s="60"/>
      <c r="G61" s="60">
        <v>17000</v>
      </c>
      <c r="H61" s="44"/>
      <c r="I61" s="44">
        <v>80500</v>
      </c>
      <c r="J61" s="44">
        <f t="shared" si="8"/>
        <v>0</v>
      </c>
      <c r="K61" s="44">
        <v>0</v>
      </c>
      <c r="L61" s="44">
        <f t="shared" si="6"/>
        <v>0</v>
      </c>
      <c r="M61" s="54">
        <f t="shared" si="9"/>
        <v>0</v>
      </c>
    </row>
    <row r="62" spans="1:13" x14ac:dyDescent="0.2">
      <c r="A62" s="57" t="s">
        <v>106</v>
      </c>
      <c r="B62" s="45" t="s">
        <v>107</v>
      </c>
      <c r="C62" s="44">
        <v>19500</v>
      </c>
      <c r="D62" s="44"/>
      <c r="E62" s="44"/>
      <c r="F62" s="60"/>
      <c r="G62" s="60"/>
      <c r="H62" s="44"/>
      <c r="I62" s="44"/>
      <c r="J62" s="44">
        <f t="shared" si="8"/>
        <v>19500</v>
      </c>
      <c r="K62" s="44">
        <v>0</v>
      </c>
      <c r="L62" s="44">
        <f t="shared" si="6"/>
        <v>19500</v>
      </c>
      <c r="M62" s="54">
        <f t="shared" si="9"/>
        <v>0</v>
      </c>
    </row>
    <row r="63" spans="1:13" x14ac:dyDescent="0.2">
      <c r="A63" s="57" t="s">
        <v>108</v>
      </c>
      <c r="B63" s="45" t="s">
        <v>109</v>
      </c>
      <c r="C63" s="44">
        <v>260706.83</v>
      </c>
      <c r="D63" s="44"/>
      <c r="E63" s="44"/>
      <c r="F63" s="60"/>
      <c r="G63" s="60"/>
      <c r="H63" s="44"/>
      <c r="I63" s="44"/>
      <c r="J63" s="44">
        <f t="shared" si="8"/>
        <v>260706.83</v>
      </c>
      <c r="K63" s="44">
        <v>0</v>
      </c>
      <c r="L63" s="44">
        <f t="shared" si="6"/>
        <v>260706.83</v>
      </c>
      <c r="M63" s="54">
        <f t="shared" si="9"/>
        <v>0</v>
      </c>
    </row>
    <row r="64" spans="1:13" x14ac:dyDescent="0.2">
      <c r="A64" s="57" t="s">
        <v>110</v>
      </c>
      <c r="B64" s="45" t="s">
        <v>111</v>
      </c>
      <c r="C64" s="44">
        <v>0</v>
      </c>
      <c r="D64" s="44"/>
      <c r="E64" s="44"/>
      <c r="F64" s="60"/>
      <c r="G64" s="60"/>
      <c r="H64" s="44"/>
      <c r="I64" s="44"/>
      <c r="J64" s="44">
        <f t="shared" si="8"/>
        <v>0</v>
      </c>
      <c r="K64" s="44">
        <v>0</v>
      </c>
      <c r="L64" s="44">
        <f t="shared" si="6"/>
        <v>0</v>
      </c>
      <c r="M64" s="54">
        <f t="shared" si="9"/>
        <v>0</v>
      </c>
    </row>
    <row r="65" spans="1:13" ht="15" hidden="1" customHeight="1" x14ac:dyDescent="0.2">
      <c r="A65" s="57" t="s">
        <v>112</v>
      </c>
      <c r="B65" s="45" t="s">
        <v>113</v>
      </c>
      <c r="C65" s="44">
        <v>15500</v>
      </c>
      <c r="D65" s="44"/>
      <c r="E65" s="44"/>
      <c r="F65" s="60"/>
      <c r="G65" s="60"/>
      <c r="H65" s="44"/>
      <c r="I65" s="44"/>
      <c r="J65" s="44">
        <f t="shared" si="8"/>
        <v>15500</v>
      </c>
      <c r="K65" s="44">
        <v>10034</v>
      </c>
      <c r="L65" s="44">
        <f t="shared" si="6"/>
        <v>5466</v>
      </c>
      <c r="M65" s="54">
        <f t="shared" si="9"/>
        <v>2.106657092469353E-3</v>
      </c>
    </row>
    <row r="66" spans="1:13" x14ac:dyDescent="0.2">
      <c r="A66" s="57" t="s">
        <v>114</v>
      </c>
      <c r="B66" s="45" t="s">
        <v>115</v>
      </c>
      <c r="C66" s="44">
        <v>54000</v>
      </c>
      <c r="D66" s="44"/>
      <c r="E66" s="44"/>
      <c r="F66" s="60"/>
      <c r="G66" s="60"/>
      <c r="H66" s="44"/>
      <c r="I66" s="44"/>
      <c r="J66" s="44">
        <f t="shared" si="8"/>
        <v>54000</v>
      </c>
      <c r="K66" s="44">
        <v>49500</v>
      </c>
      <c r="L66" s="44">
        <f t="shared" si="6"/>
        <v>4500</v>
      </c>
      <c r="M66" s="54">
        <f t="shared" si="9"/>
        <v>1.0392617707517739E-2</v>
      </c>
    </row>
    <row r="67" spans="1:13" x14ac:dyDescent="0.2">
      <c r="A67" s="57" t="s">
        <v>116</v>
      </c>
      <c r="B67" s="45" t="s">
        <v>117</v>
      </c>
      <c r="C67" s="44">
        <v>3000</v>
      </c>
      <c r="D67" s="44">
        <v>3500</v>
      </c>
      <c r="E67" s="44"/>
      <c r="F67" s="60"/>
      <c r="G67" s="60"/>
      <c r="H67" s="44"/>
      <c r="I67" s="44"/>
      <c r="J67" s="44">
        <f t="shared" si="8"/>
        <v>6500</v>
      </c>
      <c r="K67" s="44">
        <v>2865</v>
      </c>
      <c r="L67" s="44">
        <f t="shared" si="6"/>
        <v>3635</v>
      </c>
      <c r="M67" s="54">
        <f t="shared" si="9"/>
        <v>6.0151211579875395E-4</v>
      </c>
    </row>
    <row r="68" spans="1:13" x14ac:dyDescent="0.2">
      <c r="A68" s="57" t="s">
        <v>118</v>
      </c>
      <c r="B68" s="45" t="s">
        <v>119</v>
      </c>
      <c r="C68" s="44">
        <v>5250</v>
      </c>
      <c r="D68" s="44"/>
      <c r="E68" s="44"/>
      <c r="F68" s="60"/>
      <c r="G68" s="60"/>
      <c r="H68" s="44"/>
      <c r="I68" s="44"/>
      <c r="J68" s="44">
        <f t="shared" si="8"/>
        <v>5250</v>
      </c>
      <c r="K68" s="44">
        <v>3985</v>
      </c>
      <c r="L68" s="44">
        <f t="shared" si="6"/>
        <v>1265</v>
      </c>
      <c r="M68" s="54">
        <f t="shared" si="9"/>
        <v>8.3665821342339766E-4</v>
      </c>
    </row>
    <row r="69" spans="1:13" x14ac:dyDescent="0.2">
      <c r="A69" s="57" t="s">
        <v>120</v>
      </c>
      <c r="B69" s="45" t="s">
        <v>121</v>
      </c>
      <c r="C69" s="44">
        <v>8000</v>
      </c>
      <c r="D69" s="44"/>
      <c r="E69" s="44"/>
      <c r="F69" s="60"/>
      <c r="G69" s="60"/>
      <c r="H69" s="44"/>
      <c r="I69" s="44"/>
      <c r="J69" s="44">
        <f t="shared" si="8"/>
        <v>8000</v>
      </c>
      <c r="K69" s="44">
        <v>8000</v>
      </c>
      <c r="L69" s="44">
        <f t="shared" si="6"/>
        <v>0</v>
      </c>
      <c r="M69" s="54">
        <f t="shared" si="9"/>
        <v>1.6796149830331697E-3</v>
      </c>
    </row>
    <row r="70" spans="1:13" x14ac:dyDescent="0.2">
      <c r="A70" s="57" t="s">
        <v>122</v>
      </c>
      <c r="B70" s="45" t="s">
        <v>123</v>
      </c>
      <c r="C70" s="44">
        <v>20000</v>
      </c>
      <c r="D70" s="44">
        <v>8500</v>
      </c>
      <c r="E70" s="44"/>
      <c r="F70" s="60"/>
      <c r="G70" s="60"/>
      <c r="H70" s="44"/>
      <c r="I70" s="44"/>
      <c r="J70" s="44">
        <f t="shared" si="8"/>
        <v>28500</v>
      </c>
      <c r="K70" s="44">
        <v>6000</v>
      </c>
      <c r="L70" s="44">
        <f t="shared" si="6"/>
        <v>22500</v>
      </c>
      <c r="M70" s="54">
        <f t="shared" si="9"/>
        <v>1.2597112372748774E-3</v>
      </c>
    </row>
    <row r="71" spans="1:13" x14ac:dyDescent="0.2">
      <c r="A71" s="57" t="s">
        <v>124</v>
      </c>
      <c r="B71" s="45" t="s">
        <v>125</v>
      </c>
      <c r="C71" s="44">
        <v>226800</v>
      </c>
      <c r="D71" s="44">
        <v>25117.85</v>
      </c>
      <c r="E71" s="44"/>
      <c r="F71" s="60"/>
      <c r="G71" s="60"/>
      <c r="H71" s="44"/>
      <c r="I71" s="44"/>
      <c r="J71" s="44">
        <f t="shared" si="8"/>
        <v>251917.85</v>
      </c>
      <c r="K71" s="44">
        <v>236025</v>
      </c>
      <c r="L71" s="44">
        <f t="shared" si="6"/>
        <v>15892.850000000006</v>
      </c>
      <c r="M71" s="54">
        <f t="shared" si="9"/>
        <v>4.9553890796300487E-2</v>
      </c>
    </row>
    <row r="72" spans="1:13" x14ac:dyDescent="0.2">
      <c r="A72" s="57" t="s">
        <v>126</v>
      </c>
      <c r="B72" s="45" t="s">
        <v>127</v>
      </c>
      <c r="C72" s="44">
        <v>8200</v>
      </c>
      <c r="D72" s="44"/>
      <c r="E72" s="44"/>
      <c r="F72" s="60"/>
      <c r="G72" s="60"/>
      <c r="H72" s="44"/>
      <c r="I72" s="44"/>
      <c r="J72" s="44">
        <f t="shared" si="8"/>
        <v>8200</v>
      </c>
      <c r="K72" s="44">
        <v>7071.67</v>
      </c>
      <c r="L72" s="44">
        <f t="shared" si="6"/>
        <v>1128.33</v>
      </c>
      <c r="M72" s="54">
        <f t="shared" si="9"/>
        <v>1.484710360883272E-3</v>
      </c>
    </row>
    <row r="73" spans="1:13" x14ac:dyDescent="0.2">
      <c r="A73" s="57" t="s">
        <v>128</v>
      </c>
      <c r="B73" s="45" t="s">
        <v>129</v>
      </c>
      <c r="C73" s="44">
        <v>2500</v>
      </c>
      <c r="D73" s="44"/>
      <c r="E73" s="44"/>
      <c r="F73" s="60"/>
      <c r="G73" s="60"/>
      <c r="H73" s="44"/>
      <c r="I73" s="44"/>
      <c r="J73" s="44">
        <f t="shared" si="8"/>
        <v>2500</v>
      </c>
      <c r="K73" s="44">
        <v>1972.2899999999997</v>
      </c>
      <c r="L73" s="44">
        <f t="shared" si="6"/>
        <v>527.71000000000026</v>
      </c>
      <c r="M73" s="54">
        <f t="shared" si="9"/>
        <v>4.1408597936081127E-4</v>
      </c>
    </row>
    <row r="74" spans="1:13" x14ac:dyDescent="0.2">
      <c r="A74" s="57" t="s">
        <v>130</v>
      </c>
      <c r="B74" s="45" t="s">
        <v>131</v>
      </c>
      <c r="C74" s="44">
        <v>7000</v>
      </c>
      <c r="D74" s="44"/>
      <c r="E74" s="44"/>
      <c r="F74" s="60"/>
      <c r="G74" s="60"/>
      <c r="H74" s="44"/>
      <c r="I74" s="44"/>
      <c r="J74" s="44">
        <f t="shared" si="8"/>
        <v>7000</v>
      </c>
      <c r="K74" s="44">
        <v>342.29999999999995</v>
      </c>
      <c r="L74" s="44">
        <f t="shared" si="6"/>
        <v>6657.7</v>
      </c>
      <c r="M74" s="54">
        <f t="shared" si="9"/>
        <v>7.1866526086531739E-5</v>
      </c>
    </row>
    <row r="75" spans="1:13" x14ac:dyDescent="0.2">
      <c r="A75" s="57" t="s">
        <v>132</v>
      </c>
      <c r="B75" s="45" t="s">
        <v>133</v>
      </c>
      <c r="C75" s="44">
        <v>2000</v>
      </c>
      <c r="D75" s="44"/>
      <c r="E75" s="44"/>
      <c r="F75" s="60"/>
      <c r="G75" s="60"/>
      <c r="H75" s="44"/>
      <c r="I75" s="44"/>
      <c r="J75" s="44">
        <f t="shared" si="8"/>
        <v>2000</v>
      </c>
      <c r="K75" s="44">
        <v>0</v>
      </c>
      <c r="L75" s="44">
        <f t="shared" si="6"/>
        <v>2000</v>
      </c>
      <c r="M75" s="54">
        <f t="shared" si="9"/>
        <v>0</v>
      </c>
    </row>
    <row r="76" spans="1:13" x14ac:dyDescent="0.2">
      <c r="A76" s="57">
        <v>197</v>
      </c>
      <c r="B76" s="45" t="s">
        <v>273</v>
      </c>
      <c r="C76" s="44">
        <v>0</v>
      </c>
      <c r="D76" s="44"/>
      <c r="E76" s="44"/>
      <c r="F76" s="60"/>
      <c r="G76" s="60"/>
      <c r="H76" s="44">
        <v>42400</v>
      </c>
      <c r="I76" s="44"/>
      <c r="J76" s="44">
        <f t="shared" si="8"/>
        <v>42400</v>
      </c>
      <c r="K76" s="44">
        <v>7450</v>
      </c>
      <c r="L76" s="44">
        <f t="shared" si="6"/>
        <v>34950</v>
      </c>
      <c r="M76" s="54">
        <f t="shared" si="9"/>
        <v>1.5641414529496394E-3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60">
        <v>9500</v>
      </c>
      <c r="G77" s="60"/>
      <c r="H77" s="44">
        <v>2400</v>
      </c>
      <c r="I77" s="44"/>
      <c r="J77" s="44">
        <f t="shared" si="8"/>
        <v>26900</v>
      </c>
      <c r="K77" s="44">
        <v>15570.13</v>
      </c>
      <c r="L77" s="44">
        <f t="shared" si="6"/>
        <v>11329.87</v>
      </c>
      <c r="M77" s="54"/>
    </row>
    <row r="78" spans="1:13" x14ac:dyDescent="0.2">
      <c r="A78" s="57"/>
      <c r="B78" s="45"/>
      <c r="C78" s="44"/>
      <c r="D78" s="44"/>
      <c r="E78" s="44"/>
      <c r="F78" s="60"/>
      <c r="G78" s="60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60"/>
      <c r="G79" s="60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60"/>
      <c r="G80" s="60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60"/>
      <c r="G81" s="60"/>
      <c r="H81" s="44">
        <v>2554</v>
      </c>
      <c r="I81" s="44"/>
      <c r="J81" s="44">
        <f t="shared" si="8"/>
        <v>111434</v>
      </c>
      <c r="K81" s="44">
        <v>81274.400000000009</v>
      </c>
      <c r="L81" s="44">
        <f t="shared" si="6"/>
        <v>30159.599999999991</v>
      </c>
      <c r="M81" s="54">
        <f t="shared" ref="M81:M117" si="10">K81/$K$137</f>
        <v>1.7063712497128885E-2</v>
      </c>
    </row>
    <row r="82" spans="1:13" x14ac:dyDescent="0.2">
      <c r="A82" s="57" t="s">
        <v>140</v>
      </c>
      <c r="B82" s="45" t="s">
        <v>141</v>
      </c>
      <c r="C82" s="44">
        <v>0</v>
      </c>
      <c r="D82" s="44"/>
      <c r="E82" s="44"/>
      <c r="F82" s="60"/>
      <c r="G82" s="60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>
        <f t="shared" si="10"/>
        <v>0</v>
      </c>
    </row>
    <row r="83" spans="1:13" ht="15" hidden="1" customHeight="1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60"/>
      <c r="G83" s="60"/>
      <c r="H83" s="44"/>
      <c r="I83" s="44">
        <v>12500</v>
      </c>
      <c r="J83" s="44">
        <f t="shared" si="8"/>
        <v>3000</v>
      </c>
      <c r="K83" s="44">
        <v>0</v>
      </c>
      <c r="L83" s="44">
        <f t="shared" si="6"/>
        <v>3000</v>
      </c>
      <c r="M83" s="54">
        <f t="shared" si="10"/>
        <v>0</v>
      </c>
    </row>
    <row r="84" spans="1:13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60"/>
      <c r="G84" s="60"/>
      <c r="H84" s="44"/>
      <c r="I84" s="44">
        <v>7500</v>
      </c>
      <c r="J84" s="44">
        <f t="shared" si="8"/>
        <v>3300</v>
      </c>
      <c r="K84" s="44">
        <v>0</v>
      </c>
      <c r="L84" s="44">
        <f t="shared" si="6"/>
        <v>3300</v>
      </c>
      <c r="M84" s="54">
        <f t="shared" si="10"/>
        <v>0</v>
      </c>
    </row>
    <row r="85" spans="1:13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60"/>
      <c r="G85" s="60"/>
      <c r="H85" s="44"/>
      <c r="I85" s="44"/>
      <c r="J85" s="44">
        <f t="shared" si="8"/>
        <v>6500</v>
      </c>
      <c r="K85" s="44">
        <v>0</v>
      </c>
      <c r="L85" s="44">
        <f t="shared" si="6"/>
        <v>6500</v>
      </c>
      <c r="M85" s="54">
        <f t="shared" si="10"/>
        <v>0</v>
      </c>
    </row>
    <row r="86" spans="1:13" ht="15" hidden="1" customHeight="1" x14ac:dyDescent="0.2">
      <c r="A86" s="57" t="s">
        <v>144</v>
      </c>
      <c r="B86" s="45" t="s">
        <v>145</v>
      </c>
      <c r="C86" s="44">
        <v>2750</v>
      </c>
      <c r="D86" s="44"/>
      <c r="E86" s="44"/>
      <c r="F86" s="60"/>
      <c r="G86" s="60"/>
      <c r="H86" s="44"/>
      <c r="I86" s="44"/>
      <c r="J86" s="44">
        <f t="shared" si="8"/>
        <v>2750</v>
      </c>
      <c r="K86" s="44">
        <v>1439.2</v>
      </c>
      <c r="L86" s="44">
        <f t="shared" si="6"/>
        <v>1310.8</v>
      </c>
      <c r="M86" s="54">
        <f t="shared" si="10"/>
        <v>3.0216273544766726E-4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60">
        <f>5000+12500</f>
        <v>17500</v>
      </c>
      <c r="G87" s="60"/>
      <c r="H87" s="44"/>
      <c r="I87" s="44">
        <v>1800</v>
      </c>
      <c r="J87" s="44">
        <f t="shared" si="8"/>
        <v>48500</v>
      </c>
      <c r="K87" s="44">
        <v>12631.6</v>
      </c>
      <c r="L87" s="44">
        <f t="shared" si="6"/>
        <v>35868.400000000001</v>
      </c>
      <c r="M87" s="54">
        <f t="shared" si="10"/>
        <v>2.6520280774602234E-3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60"/>
      <c r="G88" s="60"/>
      <c r="H88" s="44"/>
      <c r="I88" s="44"/>
      <c r="J88" s="44">
        <f t="shared" si="8"/>
        <v>5200</v>
      </c>
      <c r="K88" s="44">
        <v>2699.5</v>
      </c>
      <c r="L88" s="44">
        <f t="shared" si="6"/>
        <v>2500.5</v>
      </c>
      <c r="M88" s="54">
        <f t="shared" si="10"/>
        <v>5.6676508083725518E-4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60"/>
      <c r="G89" s="60"/>
      <c r="H89" s="44"/>
      <c r="I89" s="44"/>
      <c r="J89" s="44">
        <f t="shared" si="8"/>
        <v>4000</v>
      </c>
      <c r="K89" s="44">
        <v>2790.1500000000005</v>
      </c>
      <c r="L89" s="44">
        <f t="shared" si="6"/>
        <v>1209.8499999999995</v>
      </c>
      <c r="M89" s="54">
        <f t="shared" si="10"/>
        <v>5.8579721811374992E-4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60"/>
      <c r="G90" s="60"/>
      <c r="H90" s="44"/>
      <c r="I90" s="44"/>
      <c r="J90" s="44">
        <f t="shared" si="8"/>
        <v>6000</v>
      </c>
      <c r="K90" s="44">
        <v>2206.9499999999998</v>
      </c>
      <c r="L90" s="44">
        <f t="shared" si="6"/>
        <v>3793.05</v>
      </c>
      <c r="M90" s="54">
        <f t="shared" si="10"/>
        <v>4.6335328585063169E-4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60"/>
      <c r="G91" s="60"/>
      <c r="H91" s="44"/>
      <c r="I91" s="44"/>
      <c r="J91" s="44">
        <f t="shared" si="8"/>
        <v>875</v>
      </c>
      <c r="K91" s="44">
        <v>810</v>
      </c>
      <c r="L91" s="44">
        <f t="shared" si="6"/>
        <v>65</v>
      </c>
      <c r="M91" s="54">
        <f t="shared" si="10"/>
        <v>1.7006101703210844E-4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60"/>
      <c r="G92" s="60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>
        <f t="shared" si="10"/>
        <v>0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60"/>
      <c r="G93" s="60"/>
      <c r="H93" s="44"/>
      <c r="I93" s="44"/>
      <c r="J93" s="44">
        <f t="shared" si="8"/>
        <v>2000</v>
      </c>
      <c r="K93" s="44">
        <v>220</v>
      </c>
      <c r="L93" s="44">
        <f t="shared" si="6"/>
        <v>1780</v>
      </c>
      <c r="M93" s="54">
        <f t="shared" si="10"/>
        <v>4.6189412033412172E-5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60"/>
      <c r="G94" s="60"/>
      <c r="H94" s="44"/>
      <c r="I94" s="44"/>
      <c r="J94" s="44">
        <f t="shared" si="8"/>
        <v>8000</v>
      </c>
      <c r="K94" s="44">
        <v>6217.6299999999992</v>
      </c>
      <c r="L94" s="44">
        <f t="shared" si="6"/>
        <v>1782.3700000000008</v>
      </c>
      <c r="M94" s="54">
        <f t="shared" si="10"/>
        <v>1.3054030633695658E-3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60"/>
      <c r="G95" s="60"/>
      <c r="H95" s="44"/>
      <c r="I95" s="44"/>
      <c r="J95" s="44">
        <f t="shared" si="8"/>
        <v>2000</v>
      </c>
      <c r="K95" s="44">
        <v>743.05</v>
      </c>
      <c r="L95" s="44">
        <f t="shared" ref="L95:L136" si="11">J95-K95</f>
        <v>1256.95</v>
      </c>
      <c r="M95" s="54">
        <f t="shared" si="10"/>
        <v>1.5600473914284958E-4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60"/>
      <c r="G96" s="60"/>
      <c r="H96" s="44"/>
      <c r="I96" s="44"/>
      <c r="J96" s="44">
        <f t="shared" si="8"/>
        <v>25500</v>
      </c>
      <c r="K96" s="44">
        <v>11698.14</v>
      </c>
      <c r="L96" s="44">
        <f t="shared" si="11"/>
        <v>13801.86</v>
      </c>
      <c r="M96" s="54">
        <f t="shared" si="10"/>
        <v>2.4560464022024553E-3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60"/>
      <c r="G97" s="60"/>
      <c r="H97" s="44"/>
      <c r="I97" s="44"/>
      <c r="J97" s="44">
        <f t="shared" si="8"/>
        <v>9600</v>
      </c>
      <c r="K97" s="44">
        <v>875.2</v>
      </c>
      <c r="L97" s="44">
        <f t="shared" si="11"/>
        <v>8724.7999999999993</v>
      </c>
      <c r="M97" s="54">
        <f t="shared" si="10"/>
        <v>1.8374987914382879E-4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60"/>
      <c r="G98" s="60"/>
      <c r="H98" s="44"/>
      <c r="I98" s="44"/>
      <c r="J98" s="44">
        <f t="shared" si="8"/>
        <v>3000</v>
      </c>
      <c r="K98" s="44">
        <v>233</v>
      </c>
      <c r="L98" s="44">
        <f t="shared" si="11"/>
        <v>2767</v>
      </c>
      <c r="M98" s="54">
        <f t="shared" si="10"/>
        <v>4.8918786380841068E-5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60"/>
      <c r="G99" s="60"/>
      <c r="H99" s="44"/>
      <c r="I99" s="44">
        <v>20500</v>
      </c>
      <c r="J99" s="44">
        <f t="shared" si="8"/>
        <v>189845</v>
      </c>
      <c r="K99" s="44">
        <v>189835.81</v>
      </c>
      <c r="L99" s="44">
        <f t="shared" si="11"/>
        <v>9.1900000000023283</v>
      </c>
      <c r="M99" s="54">
        <f t="shared" si="10"/>
        <v>3.9856383849029751E-2</v>
      </c>
    </row>
    <row r="100" spans="1:13" x14ac:dyDescent="0.2">
      <c r="A100" s="57">
        <v>272</v>
      </c>
      <c r="B100" s="45" t="s">
        <v>172</v>
      </c>
      <c r="C100" s="44">
        <v>8000</v>
      </c>
      <c r="D100" s="44">
        <v>35000</v>
      </c>
      <c r="E100" s="44"/>
      <c r="F100" s="60"/>
      <c r="G100" s="60"/>
      <c r="H100" s="44"/>
      <c r="I100" s="44"/>
      <c r="J100" s="44">
        <f t="shared" si="8"/>
        <v>43000</v>
      </c>
      <c r="K100" s="44">
        <v>0</v>
      </c>
      <c r="L100" s="44">
        <f t="shared" si="11"/>
        <v>43000</v>
      </c>
      <c r="M100" s="54">
        <f t="shared" si="10"/>
        <v>0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60"/>
      <c r="G101" s="60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>
        <f t="shared" si="10"/>
        <v>0</v>
      </c>
    </row>
    <row r="102" spans="1:13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60"/>
      <c r="G102" s="60"/>
      <c r="H102" s="44"/>
      <c r="I102" s="44"/>
      <c r="J102" s="44">
        <f t="shared" si="8"/>
        <v>15450</v>
      </c>
      <c r="K102" s="44">
        <v>0</v>
      </c>
      <c r="L102" s="44">
        <f t="shared" si="11"/>
        <v>15450</v>
      </c>
      <c r="M102" s="54">
        <f t="shared" si="10"/>
        <v>0</v>
      </c>
    </row>
    <row r="103" spans="1:13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60"/>
      <c r="G103" s="60">
        <v>75000</v>
      </c>
      <c r="H103" s="44"/>
      <c r="I103" s="44"/>
      <c r="J103" s="44">
        <f t="shared" si="8"/>
        <v>0</v>
      </c>
      <c r="K103" s="44">
        <v>0</v>
      </c>
      <c r="L103" s="44">
        <f t="shared" si="11"/>
        <v>0</v>
      </c>
      <c r="M103" s="54">
        <f t="shared" si="10"/>
        <v>0</v>
      </c>
    </row>
    <row r="104" spans="1:13" ht="15" hidden="1" customHeight="1" x14ac:dyDescent="0.2">
      <c r="A104" s="57">
        <v>279</v>
      </c>
      <c r="B104" s="45" t="s">
        <v>242</v>
      </c>
      <c r="C104" s="44">
        <v>750</v>
      </c>
      <c r="D104" s="44"/>
      <c r="E104" s="44"/>
      <c r="F104" s="60"/>
      <c r="G104" s="60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>
        <f t="shared" si="10"/>
        <v>0</v>
      </c>
    </row>
    <row r="105" spans="1:13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60"/>
      <c r="G105" s="60"/>
      <c r="H105" s="44"/>
      <c r="I105" s="44"/>
      <c r="J105" s="44">
        <f t="shared" si="8"/>
        <v>8500</v>
      </c>
      <c r="K105" s="44">
        <v>0</v>
      </c>
      <c r="L105" s="44">
        <f t="shared" si="11"/>
        <v>8500</v>
      </c>
      <c r="M105" s="54">
        <f t="shared" si="10"/>
        <v>0</v>
      </c>
    </row>
    <row r="106" spans="1:13" ht="15" hidden="1" customHeight="1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60"/>
      <c r="G106" s="60"/>
      <c r="H106" s="44"/>
      <c r="I106" s="44"/>
      <c r="J106" s="44">
        <f t="shared" si="8"/>
        <v>5250</v>
      </c>
      <c r="K106" s="44">
        <v>385.31</v>
      </c>
      <c r="L106" s="44">
        <f t="shared" si="11"/>
        <v>4864.6899999999996</v>
      </c>
      <c r="M106" s="54">
        <f t="shared" si="10"/>
        <v>8.089655613906383E-5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60"/>
      <c r="G107" s="60"/>
      <c r="H107" s="44"/>
      <c r="I107" s="44"/>
      <c r="J107" s="44">
        <f t="shared" si="8"/>
        <v>19000</v>
      </c>
      <c r="K107" s="44">
        <v>1445</v>
      </c>
      <c r="L107" s="44">
        <f t="shared" si="11"/>
        <v>17555</v>
      </c>
      <c r="M107" s="54">
        <f t="shared" si="10"/>
        <v>3.033804563103663E-4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60">
        <v>4500</v>
      </c>
      <c r="G108" s="60"/>
      <c r="H108" s="44"/>
      <c r="I108" s="44"/>
      <c r="J108" s="44">
        <f t="shared" si="8"/>
        <v>685137</v>
      </c>
      <c r="K108" s="44">
        <v>684248.14999999991</v>
      </c>
      <c r="L108" s="44">
        <f t="shared" si="11"/>
        <v>888.85000000009313</v>
      </c>
      <c r="M108" s="54">
        <f t="shared" si="10"/>
        <v>0.14365918060659097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60"/>
      <c r="G109" s="60"/>
      <c r="H109" s="44"/>
      <c r="I109" s="44"/>
      <c r="J109" s="44">
        <f t="shared" ref="J109:J136" si="12">C109+D109-E109+F109-G109+H109-I109</f>
        <v>3247.82</v>
      </c>
      <c r="K109" s="44">
        <v>0</v>
      </c>
      <c r="L109" s="44">
        <f t="shared" si="11"/>
        <v>3247.82</v>
      </c>
      <c r="M109" s="54">
        <f t="shared" si="10"/>
        <v>0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60"/>
      <c r="G110" s="60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>
        <f t="shared" si="10"/>
        <v>0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60"/>
      <c r="G111" s="60"/>
      <c r="H111" s="44"/>
      <c r="I111" s="44"/>
      <c r="J111" s="44">
        <f t="shared" si="12"/>
        <v>6700</v>
      </c>
      <c r="K111" s="44">
        <v>4625.66</v>
      </c>
      <c r="L111" s="44">
        <f t="shared" si="11"/>
        <v>2074.34</v>
      </c>
      <c r="M111" s="54">
        <f t="shared" si="10"/>
        <v>9.7116598030215148E-4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60"/>
      <c r="G112" s="60"/>
      <c r="H112" s="44"/>
      <c r="I112" s="44"/>
      <c r="J112" s="44">
        <f t="shared" si="12"/>
        <v>2000</v>
      </c>
      <c r="K112" s="44">
        <v>1019.59</v>
      </c>
      <c r="L112" s="44">
        <f t="shared" si="11"/>
        <v>980.41</v>
      </c>
      <c r="M112" s="54">
        <f t="shared" si="10"/>
        <v>2.140648300688487E-4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60"/>
      <c r="G113" s="60"/>
      <c r="H113" s="44"/>
      <c r="I113" s="44">
        <v>600</v>
      </c>
      <c r="J113" s="44">
        <f t="shared" si="12"/>
        <v>39800</v>
      </c>
      <c r="K113" s="44">
        <v>25950</v>
      </c>
      <c r="L113" s="44">
        <f t="shared" si="11"/>
        <v>13850</v>
      </c>
      <c r="M113" s="54">
        <f t="shared" si="10"/>
        <v>5.448251101213844E-3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60"/>
      <c r="G114" s="60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>
        <f t="shared" si="10"/>
        <v>0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60"/>
      <c r="G115" s="60"/>
      <c r="H115" s="44"/>
      <c r="I115" s="44"/>
      <c r="J115" s="44">
        <f t="shared" si="12"/>
        <v>13000</v>
      </c>
      <c r="K115" s="44">
        <v>579.99</v>
      </c>
      <c r="L115" s="44">
        <f t="shared" si="11"/>
        <v>12420.01</v>
      </c>
      <c r="M115" s="54">
        <f t="shared" si="10"/>
        <v>1.2176998675117601E-4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60"/>
      <c r="G116" s="60"/>
      <c r="H116" s="44"/>
      <c r="I116" s="44"/>
      <c r="J116" s="44">
        <f t="shared" si="12"/>
        <v>81250</v>
      </c>
      <c r="K116" s="44">
        <v>46546.9</v>
      </c>
      <c r="L116" s="44">
        <f t="shared" si="11"/>
        <v>34703.1</v>
      </c>
      <c r="M116" s="54">
        <f t="shared" si="10"/>
        <v>9.7726088317183317E-3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60"/>
      <c r="G117" s="60"/>
      <c r="H117" s="44"/>
      <c r="I117" s="44"/>
      <c r="J117" s="44">
        <f t="shared" si="12"/>
        <v>17000</v>
      </c>
      <c r="K117" s="44">
        <v>3529.95</v>
      </c>
      <c r="L117" s="44">
        <f t="shared" si="11"/>
        <v>13470.05</v>
      </c>
      <c r="M117" s="54">
        <f t="shared" si="10"/>
        <v>7.4111961366974213E-4</v>
      </c>
    </row>
    <row r="118" spans="1:13" x14ac:dyDescent="0.2">
      <c r="A118" s="57"/>
      <c r="B118" s="45"/>
      <c r="C118" s="44"/>
      <c r="D118" s="44"/>
      <c r="E118" s="44"/>
      <c r="F118" s="60"/>
      <c r="G118" s="60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60"/>
      <c r="G119" s="60"/>
      <c r="H119" s="44"/>
      <c r="I119" s="44"/>
      <c r="J119" s="44"/>
      <c r="K119" s="44"/>
      <c r="L119" s="44"/>
      <c r="M119" s="54"/>
    </row>
    <row r="120" spans="1:13" ht="15.75" x14ac:dyDescent="0.25">
      <c r="A120" s="55">
        <v>3</v>
      </c>
      <c r="B120" s="56" t="s">
        <v>200</v>
      </c>
      <c r="C120" s="42"/>
      <c r="D120" s="44"/>
      <c r="E120" s="44"/>
      <c r="F120" s="60"/>
      <c r="G120" s="60"/>
      <c r="H120" s="44"/>
      <c r="I120" s="44"/>
      <c r="J120" s="44"/>
      <c r="K120" s="44"/>
      <c r="L120" s="44"/>
      <c r="M120" s="54"/>
    </row>
    <row r="121" spans="1:13" x14ac:dyDescent="0.2">
      <c r="A121" s="58">
        <v>322</v>
      </c>
      <c r="B121" s="59" t="s">
        <v>202</v>
      </c>
      <c r="C121" s="60">
        <v>20000</v>
      </c>
      <c r="D121" s="44">
        <v>6500</v>
      </c>
      <c r="E121" s="44"/>
      <c r="F121" s="60"/>
      <c r="G121" s="60"/>
      <c r="H121" s="44"/>
      <c r="I121" s="44"/>
      <c r="J121" s="44">
        <f t="shared" si="12"/>
        <v>26500</v>
      </c>
      <c r="K121" s="44">
        <v>0</v>
      </c>
      <c r="L121" s="44">
        <f t="shared" si="11"/>
        <v>26500</v>
      </c>
      <c r="M121" s="54">
        <f t="shared" ref="M121:M128" si="13">K121/$K$137</f>
        <v>0</v>
      </c>
    </row>
    <row r="122" spans="1:13" x14ac:dyDescent="0.2">
      <c r="A122" s="58" t="s">
        <v>203</v>
      </c>
      <c r="B122" s="59" t="s">
        <v>204</v>
      </c>
      <c r="C122" s="60">
        <v>0</v>
      </c>
      <c r="D122" s="44"/>
      <c r="E122" s="44"/>
      <c r="F122" s="60"/>
      <c r="G122" s="60"/>
      <c r="H122" s="44"/>
      <c r="I122" s="44"/>
      <c r="J122" s="44">
        <f t="shared" si="12"/>
        <v>0</v>
      </c>
      <c r="K122" s="44">
        <v>0</v>
      </c>
      <c r="L122" s="44">
        <f t="shared" si="11"/>
        <v>0</v>
      </c>
      <c r="M122" s="54">
        <f t="shared" si="13"/>
        <v>0</v>
      </c>
    </row>
    <row r="123" spans="1:13" x14ac:dyDescent="0.2">
      <c r="A123" s="58">
        <v>323</v>
      </c>
      <c r="B123" s="59" t="s">
        <v>204</v>
      </c>
      <c r="C123" s="60">
        <v>4000</v>
      </c>
      <c r="D123" s="44"/>
      <c r="E123" s="44"/>
      <c r="F123" s="60"/>
      <c r="G123" s="60"/>
      <c r="H123" s="44"/>
      <c r="I123" s="44"/>
      <c r="J123" s="44">
        <f t="shared" si="12"/>
        <v>4000</v>
      </c>
      <c r="K123" s="44">
        <v>0</v>
      </c>
      <c r="L123" s="44">
        <f t="shared" si="11"/>
        <v>4000</v>
      </c>
      <c r="M123" s="54">
        <f t="shared" si="13"/>
        <v>0</v>
      </c>
    </row>
    <row r="124" spans="1:13" x14ac:dyDescent="0.2">
      <c r="A124" s="58">
        <v>324</v>
      </c>
      <c r="B124" s="59" t="s">
        <v>206</v>
      </c>
      <c r="C124" s="60">
        <v>76750</v>
      </c>
      <c r="D124" s="44"/>
      <c r="E124" s="44"/>
      <c r="F124" s="60"/>
      <c r="G124" s="60"/>
      <c r="H124" s="44"/>
      <c r="I124" s="44"/>
      <c r="J124" s="44">
        <f t="shared" si="12"/>
        <v>76750</v>
      </c>
      <c r="K124" s="44">
        <v>0</v>
      </c>
      <c r="L124" s="44">
        <f t="shared" si="11"/>
        <v>76750</v>
      </c>
      <c r="M124" s="54">
        <f t="shared" si="13"/>
        <v>0</v>
      </c>
    </row>
    <row r="125" spans="1:13" ht="15" hidden="1" customHeight="1" x14ac:dyDescent="0.2">
      <c r="A125" s="58" t="s">
        <v>207</v>
      </c>
      <c r="B125" s="59" t="s">
        <v>208</v>
      </c>
      <c r="C125" s="60">
        <v>0</v>
      </c>
      <c r="D125" s="44"/>
      <c r="E125" s="44"/>
      <c r="F125" s="60"/>
      <c r="G125" s="60"/>
      <c r="H125" s="44"/>
      <c r="I125" s="44"/>
      <c r="J125" s="44">
        <f t="shared" si="12"/>
        <v>0</v>
      </c>
      <c r="K125" s="44">
        <v>0</v>
      </c>
      <c r="L125" s="44">
        <f t="shared" si="11"/>
        <v>0</v>
      </c>
      <c r="M125" s="54">
        <f t="shared" si="13"/>
        <v>0</v>
      </c>
    </row>
    <row r="126" spans="1:13" x14ac:dyDescent="0.2">
      <c r="A126" s="58">
        <v>326</v>
      </c>
      <c r="B126" s="59" t="s">
        <v>243</v>
      </c>
      <c r="C126" s="60">
        <v>1000</v>
      </c>
      <c r="D126" s="44"/>
      <c r="E126" s="44"/>
      <c r="F126" s="60"/>
      <c r="G126" s="60"/>
      <c r="H126" s="44"/>
      <c r="I126" s="44"/>
      <c r="J126" s="44">
        <f t="shared" si="12"/>
        <v>1000</v>
      </c>
      <c r="K126" s="44">
        <v>0</v>
      </c>
      <c r="L126" s="44">
        <f t="shared" si="11"/>
        <v>1000</v>
      </c>
      <c r="M126" s="54">
        <f t="shared" si="13"/>
        <v>0</v>
      </c>
    </row>
    <row r="127" spans="1:13" x14ac:dyDescent="0.2">
      <c r="A127" s="58">
        <v>328</v>
      </c>
      <c r="B127" s="59" t="s">
        <v>210</v>
      </c>
      <c r="C127" s="60">
        <v>20000</v>
      </c>
      <c r="D127" s="44">
        <v>9250</v>
      </c>
      <c r="E127" s="44"/>
      <c r="F127" s="60"/>
      <c r="G127" s="60"/>
      <c r="H127" s="44"/>
      <c r="I127" s="44"/>
      <c r="J127" s="44">
        <f t="shared" si="12"/>
        <v>29250</v>
      </c>
      <c r="K127" s="44">
        <v>22570</v>
      </c>
      <c r="L127" s="44">
        <f t="shared" si="11"/>
        <v>6680</v>
      </c>
      <c r="M127" s="54">
        <f t="shared" si="13"/>
        <v>4.7386137708823302E-3</v>
      </c>
    </row>
    <row r="128" spans="1:13" ht="15" hidden="1" customHeight="1" x14ac:dyDescent="0.2">
      <c r="A128" s="58">
        <v>329</v>
      </c>
      <c r="B128" s="59" t="s">
        <v>212</v>
      </c>
      <c r="C128" s="60">
        <v>9000</v>
      </c>
      <c r="D128" s="44"/>
      <c r="E128" s="44"/>
      <c r="F128" s="60"/>
      <c r="G128" s="60"/>
      <c r="H128" s="44"/>
      <c r="I128" s="44"/>
      <c r="J128" s="44">
        <f t="shared" si="12"/>
        <v>9000</v>
      </c>
      <c r="K128" s="44">
        <v>5050</v>
      </c>
      <c r="L128" s="44">
        <f t="shared" si="11"/>
        <v>3950</v>
      </c>
      <c r="M128" s="54">
        <f t="shared" si="13"/>
        <v>1.0602569580396885E-3</v>
      </c>
    </row>
    <row r="129" spans="1:13" x14ac:dyDescent="0.2">
      <c r="A129" s="58"/>
      <c r="B129" s="59"/>
      <c r="C129" s="60"/>
      <c r="D129" s="44"/>
      <c r="E129" s="44"/>
      <c r="F129" s="60"/>
      <c r="G129" s="60"/>
      <c r="H129" s="44"/>
      <c r="I129" s="44"/>
      <c r="J129" s="44"/>
      <c r="K129" s="44"/>
      <c r="L129" s="44"/>
      <c r="M129" s="54"/>
    </row>
    <row r="130" spans="1:13" x14ac:dyDescent="0.2">
      <c r="A130" s="57"/>
      <c r="B130" s="45"/>
      <c r="C130" s="44"/>
      <c r="D130" s="44"/>
      <c r="E130" s="44"/>
      <c r="F130" s="60"/>
      <c r="G130" s="60"/>
      <c r="H130" s="44"/>
      <c r="I130" s="44"/>
      <c r="J130" s="44"/>
      <c r="K130" s="44"/>
      <c r="L130" s="44"/>
      <c r="M130" s="54"/>
    </row>
    <row r="131" spans="1:13" ht="15.75" x14ac:dyDescent="0.25">
      <c r="A131" s="55">
        <v>4</v>
      </c>
      <c r="B131" s="56" t="s">
        <v>213</v>
      </c>
      <c r="C131" s="42"/>
      <c r="D131" s="44"/>
      <c r="E131" s="44"/>
      <c r="F131" s="60"/>
      <c r="G131" s="60"/>
      <c r="H131" s="44"/>
      <c r="I131" s="44"/>
      <c r="J131" s="44"/>
      <c r="K131" s="44"/>
      <c r="L131" s="44"/>
      <c r="M131" s="54"/>
    </row>
    <row r="132" spans="1:13" x14ac:dyDescent="0.2">
      <c r="A132" s="57">
        <v>413</v>
      </c>
      <c r="B132" s="45" t="s">
        <v>215</v>
      </c>
      <c r="C132" s="44">
        <v>30410</v>
      </c>
      <c r="D132" s="44"/>
      <c r="E132" s="44"/>
      <c r="F132" s="60"/>
      <c r="G132" s="60"/>
      <c r="H132" s="44"/>
      <c r="I132" s="44"/>
      <c r="J132" s="44">
        <f t="shared" si="12"/>
        <v>30410</v>
      </c>
      <c r="K132" s="44">
        <v>0</v>
      </c>
      <c r="L132" s="44">
        <f t="shared" si="11"/>
        <v>30410</v>
      </c>
      <c r="M132" s="54">
        <f>K132/$K$137</f>
        <v>0</v>
      </c>
    </row>
    <row r="133" spans="1:13" x14ac:dyDescent="0.2">
      <c r="A133" s="57">
        <v>415</v>
      </c>
      <c r="B133" s="45" t="s">
        <v>217</v>
      </c>
      <c r="C133" s="44">
        <v>6000</v>
      </c>
      <c r="D133" s="44"/>
      <c r="E133" s="44"/>
      <c r="F133" s="44"/>
      <c r="G133" s="44"/>
      <c r="H133" s="44"/>
      <c r="I133" s="44"/>
      <c r="J133" s="44">
        <f t="shared" si="12"/>
        <v>6000</v>
      </c>
      <c r="K133" s="44">
        <v>0</v>
      </c>
      <c r="L133" s="44">
        <f t="shared" si="11"/>
        <v>6000</v>
      </c>
      <c r="M133" s="54">
        <f>K133/$K$137</f>
        <v>0</v>
      </c>
    </row>
    <row r="134" spans="1:13" x14ac:dyDescent="0.2">
      <c r="A134" s="57">
        <v>419</v>
      </c>
      <c r="B134" s="45" t="s">
        <v>219</v>
      </c>
      <c r="C134" s="44">
        <v>131200</v>
      </c>
      <c r="D134" s="44"/>
      <c r="E134" s="44"/>
      <c r="F134" s="44"/>
      <c r="G134" s="44"/>
      <c r="H134" s="44"/>
      <c r="I134" s="44"/>
      <c r="J134" s="44">
        <f t="shared" si="12"/>
        <v>131200</v>
      </c>
      <c r="K134" s="44">
        <v>138553.43</v>
      </c>
      <c r="L134" s="44">
        <f t="shared" si="11"/>
        <v>-7353.429999999993</v>
      </c>
      <c r="M134" s="54">
        <f>K134/$K$137</f>
        <v>2.9089552122329682E-2</v>
      </c>
    </row>
    <row r="135" spans="1:13" x14ac:dyDescent="0.2">
      <c r="A135" s="57" t="s">
        <v>220</v>
      </c>
      <c r="B135" s="45" t="s">
        <v>221</v>
      </c>
      <c r="C135" s="44">
        <v>0</v>
      </c>
      <c r="D135" s="44"/>
      <c r="E135" s="44"/>
      <c r="F135" s="44"/>
      <c r="G135" s="44"/>
      <c r="H135" s="44"/>
      <c r="I135" s="44"/>
      <c r="J135" s="44">
        <f t="shared" si="12"/>
        <v>0</v>
      </c>
      <c r="K135" s="44">
        <v>0</v>
      </c>
      <c r="L135" s="44">
        <f t="shared" si="11"/>
        <v>0</v>
      </c>
      <c r="M135" s="54">
        <f>K135/$K$137</f>
        <v>0</v>
      </c>
    </row>
    <row r="136" spans="1:13" ht="15.75" thickBot="1" x14ac:dyDescent="0.25">
      <c r="A136" s="57">
        <v>472</v>
      </c>
      <c r="B136" s="45" t="s">
        <v>223</v>
      </c>
      <c r="C136" s="44">
        <v>6800</v>
      </c>
      <c r="D136" s="44"/>
      <c r="E136" s="44"/>
      <c r="F136" s="44"/>
      <c r="G136" s="44"/>
      <c r="H136" s="44"/>
      <c r="I136" s="44"/>
      <c r="J136" s="44">
        <f t="shared" si="12"/>
        <v>6800</v>
      </c>
      <c r="K136" s="44">
        <v>6103.04</v>
      </c>
      <c r="L136" s="44">
        <f t="shared" si="11"/>
        <v>696.96</v>
      </c>
      <c r="M136" s="61">
        <f>K136/$K$137</f>
        <v>1.2813446782563446E-3</v>
      </c>
    </row>
    <row r="137" spans="1:13" ht="16.5" thickBot="1" x14ac:dyDescent="0.3">
      <c r="A137" s="48"/>
      <c r="B137" s="49" t="s">
        <v>230</v>
      </c>
      <c r="C137" s="50">
        <f t="shared" ref="C137:L137" si="14">SUM(C27:C136)</f>
        <v>5636660.8700000001</v>
      </c>
      <c r="D137" s="50">
        <f t="shared" si="14"/>
        <v>284737.37</v>
      </c>
      <c r="E137" s="50">
        <f t="shared" si="14"/>
        <v>0</v>
      </c>
      <c r="F137" s="50">
        <f t="shared" si="14"/>
        <v>193000</v>
      </c>
      <c r="G137" s="50">
        <f t="shared" si="14"/>
        <v>193000</v>
      </c>
      <c r="H137" s="50">
        <f t="shared" si="14"/>
        <v>340032.37</v>
      </c>
      <c r="I137" s="50">
        <f t="shared" si="14"/>
        <v>210800</v>
      </c>
      <c r="J137" s="50">
        <f t="shared" si="14"/>
        <v>6050630.6100000003</v>
      </c>
      <c r="K137" s="50">
        <f t="shared" si="14"/>
        <v>4762996.33</v>
      </c>
      <c r="L137" s="50">
        <f t="shared" si="14"/>
        <v>1287634.28</v>
      </c>
      <c r="M137" s="62">
        <v>1</v>
      </c>
    </row>
    <row r="138" spans="1:13" ht="15.75" thickBot="1" x14ac:dyDescent="0.25">
      <c r="A138" s="70"/>
      <c r="C138" s="89">
        <f>C22-C137</f>
        <v>0</v>
      </c>
      <c r="D138" s="89">
        <f>D22-D137</f>
        <v>0</v>
      </c>
      <c r="E138" s="72"/>
      <c r="F138" s="72"/>
      <c r="G138" s="72"/>
      <c r="H138" s="72"/>
      <c r="I138" s="72"/>
      <c r="J138" s="72"/>
      <c r="K138" s="72"/>
      <c r="L138" s="72"/>
      <c r="M138" s="61" t="e">
        <f>K138/$K$139</f>
        <v>#DIV/0!</v>
      </c>
    </row>
    <row r="139" spans="1:13" ht="15.75" thickBot="1" x14ac:dyDescent="0.25">
      <c r="E139" s="73"/>
      <c r="J139" s="69"/>
      <c r="K139" s="5"/>
      <c r="M139" s="62">
        <v>1</v>
      </c>
    </row>
    <row r="140" spans="1:13" ht="15.75" x14ac:dyDescent="0.25">
      <c r="A140" s="2" t="s">
        <v>224</v>
      </c>
      <c r="B140" s="3"/>
      <c r="C140" s="4"/>
      <c r="D140" s="5"/>
      <c r="E140" s="5"/>
      <c r="F140" s="5"/>
      <c r="G140" s="5"/>
      <c r="H140" s="5"/>
      <c r="I140" s="5"/>
      <c r="J140" s="5"/>
      <c r="K140" s="5"/>
    </row>
    <row r="141" spans="1:13" ht="15.75" x14ac:dyDescent="0.25">
      <c r="A141" s="6" t="s">
        <v>2</v>
      </c>
      <c r="B141" s="7"/>
      <c r="C141" s="8"/>
      <c r="D141" s="5"/>
      <c r="E141" s="5"/>
      <c r="F141" s="5"/>
      <c r="G141" s="5"/>
      <c r="H141" s="5"/>
      <c r="I141" s="5"/>
      <c r="J141" s="5"/>
      <c r="K141" s="5"/>
    </row>
    <row r="142" spans="1:13" ht="6" customHeight="1" thickBot="1" x14ac:dyDescent="0.25">
      <c r="A142" s="9"/>
      <c r="B142" s="10"/>
      <c r="C142" s="11"/>
      <c r="D142" s="5"/>
      <c r="E142" s="5"/>
      <c r="F142" s="5"/>
      <c r="G142" s="5"/>
      <c r="H142" s="5"/>
      <c r="I142" s="5"/>
      <c r="J142" s="5"/>
      <c r="K142" s="5"/>
    </row>
    <row r="143" spans="1:13" ht="8.1" customHeight="1" x14ac:dyDescent="0.2">
      <c r="A143" s="74"/>
      <c r="B143" s="75"/>
      <c r="C143" s="76"/>
      <c r="D143" s="5"/>
      <c r="E143" s="5"/>
      <c r="F143" s="5"/>
      <c r="G143" s="5"/>
      <c r="H143" s="5"/>
      <c r="I143" s="5"/>
      <c r="J143" s="5"/>
      <c r="K143" s="5"/>
    </row>
    <row r="144" spans="1:13" x14ac:dyDescent="0.2">
      <c r="A144" s="77" t="s">
        <v>225</v>
      </c>
      <c r="B144" s="78"/>
      <c r="C144" s="79"/>
      <c r="D144" s="5"/>
      <c r="E144" s="5"/>
      <c r="F144" s="5"/>
      <c r="G144" s="5"/>
      <c r="H144" s="5"/>
      <c r="I144" s="5"/>
      <c r="J144" s="5"/>
    </row>
    <row r="145" spans="1:10" x14ac:dyDescent="0.2">
      <c r="A145" s="80" t="s">
        <v>244</v>
      </c>
      <c r="B145" s="78"/>
      <c r="C145" s="81">
        <f>1483606.58-29113.73</f>
        <v>1454492.85</v>
      </c>
      <c r="D145" s="5"/>
      <c r="E145" s="5"/>
      <c r="F145" s="5"/>
      <c r="G145" s="5"/>
      <c r="H145" s="5"/>
      <c r="I145" s="5"/>
      <c r="J145" s="5"/>
    </row>
    <row r="146" spans="1:10" x14ac:dyDescent="0.2">
      <c r="A146" s="80" t="s">
        <v>226</v>
      </c>
      <c r="B146" s="78"/>
      <c r="C146" s="81">
        <f>K22</f>
        <v>4691105.6400000006</v>
      </c>
      <c r="D146" s="5"/>
      <c r="E146" s="5"/>
      <c r="F146" s="5"/>
      <c r="G146" s="5"/>
      <c r="H146" s="5"/>
      <c r="I146" s="5"/>
      <c r="J146" s="5"/>
    </row>
    <row r="147" spans="1:10" x14ac:dyDescent="0.2">
      <c r="A147" s="80" t="s">
        <v>227</v>
      </c>
      <c r="B147" s="78"/>
      <c r="C147" s="82">
        <f>-K137</f>
        <v>-4762996.33</v>
      </c>
      <c r="D147" s="5"/>
      <c r="E147" s="5"/>
      <c r="F147" s="5"/>
      <c r="G147" s="5"/>
      <c r="H147" s="5"/>
      <c r="I147" s="5"/>
      <c r="J147" s="5"/>
    </row>
    <row r="148" spans="1:10" ht="15.75" x14ac:dyDescent="0.25">
      <c r="A148" s="83" t="s">
        <v>228</v>
      </c>
      <c r="B148" s="84"/>
      <c r="C148" s="85">
        <f>SUM(C145:C147)</f>
        <v>1382602.1600000001</v>
      </c>
      <c r="D148" s="5"/>
      <c r="E148" s="5"/>
      <c r="F148" s="5"/>
      <c r="G148" s="5"/>
      <c r="H148" s="5"/>
      <c r="I148" s="5"/>
      <c r="J148" s="5"/>
    </row>
    <row r="149" spans="1:10" ht="15.75" x14ac:dyDescent="0.25">
      <c r="A149" s="83"/>
      <c r="B149" s="84"/>
      <c r="C149" s="85"/>
      <c r="D149" s="5"/>
      <c r="E149" s="5"/>
      <c r="F149" s="5"/>
      <c r="G149" s="5"/>
      <c r="H149" s="5"/>
      <c r="I149" s="5"/>
      <c r="J149" s="5"/>
    </row>
    <row r="150" spans="1:10" x14ac:dyDescent="0.2">
      <c r="A150" s="77" t="s">
        <v>229</v>
      </c>
      <c r="B150" s="78"/>
      <c r="C150" s="81"/>
      <c r="D150" s="5"/>
      <c r="E150" s="5"/>
      <c r="F150" s="5"/>
      <c r="G150" s="5"/>
      <c r="H150" s="5"/>
      <c r="I150" s="5"/>
      <c r="J150" s="5"/>
    </row>
    <row r="151" spans="1:10" x14ac:dyDescent="0.2">
      <c r="A151" s="80" t="s">
        <v>231</v>
      </c>
      <c r="B151" s="78"/>
      <c r="C151" s="81">
        <v>257.31</v>
      </c>
      <c r="D151" s="5"/>
      <c r="E151" s="5"/>
      <c r="F151" s="5"/>
      <c r="G151" s="5"/>
      <c r="H151" s="5"/>
      <c r="I151" s="5"/>
      <c r="J151" s="5"/>
    </row>
    <row r="152" spans="1:10" x14ac:dyDescent="0.2">
      <c r="A152" s="80" t="s">
        <v>272</v>
      </c>
      <c r="B152" s="78"/>
      <c r="C152" s="81">
        <v>10545.73</v>
      </c>
      <c r="D152" s="5"/>
      <c r="E152" s="5"/>
      <c r="F152" s="5"/>
      <c r="G152" s="5"/>
      <c r="H152" s="5"/>
      <c r="I152" s="5"/>
      <c r="J152" s="5"/>
    </row>
    <row r="153" spans="1:10" x14ac:dyDescent="0.2">
      <c r="A153" s="80" t="s">
        <v>251</v>
      </c>
      <c r="B153" s="78"/>
      <c r="C153" s="81">
        <v>2327.4499999999998</v>
      </c>
      <c r="D153" s="5"/>
      <c r="E153" s="5"/>
      <c r="F153" s="5"/>
      <c r="G153" s="5"/>
      <c r="H153" s="5"/>
      <c r="I153" s="5"/>
      <c r="J153" s="5"/>
    </row>
    <row r="154" spans="1:10" x14ac:dyDescent="0.2">
      <c r="A154" s="80" t="s">
        <v>246</v>
      </c>
      <c r="B154" s="78"/>
      <c r="C154" s="81">
        <v>1561.5300000000002</v>
      </c>
      <c r="D154" s="5"/>
      <c r="E154" s="5"/>
      <c r="F154" s="5"/>
      <c r="G154" s="5"/>
      <c r="H154" s="5"/>
      <c r="I154" s="5"/>
      <c r="J154" s="5"/>
    </row>
    <row r="155" spans="1:10" ht="2.1" customHeight="1" x14ac:dyDescent="0.2">
      <c r="A155" s="80" t="s">
        <v>280</v>
      </c>
      <c r="B155" s="78"/>
      <c r="C155" s="81">
        <f>-382.5+0.01</f>
        <v>-382.49</v>
      </c>
      <c r="D155" s="5"/>
      <c r="E155" s="5"/>
      <c r="F155" s="5"/>
      <c r="G155" s="5"/>
      <c r="H155" s="5"/>
      <c r="I155" s="5"/>
      <c r="J155" s="5"/>
    </row>
    <row r="156" spans="1:10" x14ac:dyDescent="0.2">
      <c r="A156" s="80"/>
      <c r="B156" s="78"/>
      <c r="C156" s="82">
        <v>382.5</v>
      </c>
      <c r="D156" s="5"/>
      <c r="E156" s="5"/>
      <c r="F156" s="5"/>
      <c r="G156" s="5"/>
      <c r="H156" s="5"/>
      <c r="I156" s="5"/>
      <c r="J156" s="5"/>
    </row>
    <row r="157" spans="1:10" ht="2.1" customHeight="1" x14ac:dyDescent="0.25">
      <c r="A157" s="83"/>
      <c r="B157" s="84"/>
      <c r="C157" s="85">
        <f>SUM(C151:C156)</f>
        <v>14692.029999999999</v>
      </c>
      <c r="D157" s="5"/>
      <c r="E157" s="5"/>
      <c r="F157" s="5"/>
      <c r="G157" s="5"/>
      <c r="H157" s="5"/>
      <c r="I157" s="5"/>
      <c r="J157" s="5"/>
    </row>
    <row r="158" spans="1:10" ht="15.75" x14ac:dyDescent="0.25">
      <c r="A158" s="83"/>
      <c r="B158" s="84"/>
      <c r="C158" s="90"/>
      <c r="D158" s="5"/>
      <c r="E158" s="5"/>
      <c r="F158" s="5"/>
      <c r="G158" s="5"/>
      <c r="H158" s="5"/>
      <c r="I158" s="5"/>
      <c r="J158" s="5"/>
    </row>
    <row r="159" spans="1:10" ht="2.1" customHeight="1" x14ac:dyDescent="0.2">
      <c r="A159" s="80"/>
      <c r="B159" s="78"/>
      <c r="C159" s="81"/>
      <c r="D159" s="5"/>
      <c r="E159" s="5"/>
      <c r="F159" s="5"/>
      <c r="G159" s="5"/>
      <c r="H159" s="5"/>
      <c r="I159" s="5"/>
      <c r="J159" s="5"/>
    </row>
    <row r="160" spans="1:10" ht="16.5" thickBot="1" x14ac:dyDescent="0.3">
      <c r="A160" s="86" t="s">
        <v>281</v>
      </c>
      <c r="B160" s="87"/>
      <c r="C160" s="88">
        <f>C148+C157</f>
        <v>1397294.1900000002</v>
      </c>
      <c r="D160" s="5"/>
      <c r="E160" s="5"/>
      <c r="F160" s="5"/>
      <c r="G160" s="5"/>
      <c r="H160" s="5"/>
      <c r="I160" s="5"/>
      <c r="J160" s="5"/>
    </row>
    <row r="161" spans="1:10" x14ac:dyDescent="0.2">
      <c r="A161" s="94"/>
      <c r="B161" s="94"/>
      <c r="C161" s="95">
        <f>1397294.19-C160</f>
        <v>0</v>
      </c>
      <c r="D161" s="5"/>
      <c r="E161" s="5"/>
      <c r="F161" s="5"/>
      <c r="G161" s="5"/>
      <c r="H161" s="5"/>
      <c r="I161" s="5"/>
      <c r="J161" s="5"/>
    </row>
    <row r="162" spans="1:10" x14ac:dyDescent="0.2">
      <c r="B162" s="28" t="s">
        <v>282</v>
      </c>
      <c r="C162" s="68"/>
      <c r="D162" s="5"/>
    </row>
    <row r="178" spans="2:11" s="67" customFormat="1" x14ac:dyDescent="0.2"/>
    <row r="179" spans="2:11" s="67" customFormat="1" x14ac:dyDescent="0.2"/>
    <row r="180" spans="2:11" s="63" customFormat="1" ht="14.25" x14ac:dyDescent="0.2"/>
    <row r="181" spans="2:11" s="63" customFormat="1" ht="0.95" customHeight="1" x14ac:dyDescent="0.2">
      <c r="B181" s="66"/>
      <c r="C181" s="66"/>
      <c r="D181" s="66"/>
      <c r="E181" s="66"/>
      <c r="F181" s="66"/>
      <c r="G181" s="66"/>
      <c r="H181" s="66"/>
      <c r="I181" s="66"/>
      <c r="J181" s="66"/>
      <c r="K181" s="66"/>
    </row>
    <row r="182" spans="2:11" s="63" customFormat="1" x14ac:dyDescent="0.25">
      <c r="B182" s="64" t="s">
        <v>235</v>
      </c>
      <c r="C182" s="65"/>
      <c r="D182" s="65"/>
      <c r="E182" s="65"/>
      <c r="F182" s="65"/>
      <c r="G182" s="65"/>
      <c r="H182" s="65"/>
      <c r="I182" s="65"/>
      <c r="J182" s="65"/>
    </row>
    <row r="183" spans="2:11" s="63" customFormat="1" x14ac:dyDescent="0.25">
      <c r="B183" s="64" t="s">
        <v>236</v>
      </c>
      <c r="C183" s="65"/>
      <c r="D183" s="65"/>
      <c r="E183" s="65"/>
      <c r="F183" s="65"/>
      <c r="G183" s="65"/>
      <c r="H183" s="65"/>
      <c r="I183" s="65"/>
      <c r="J183" s="65"/>
    </row>
    <row r="184" spans="2:11" s="67" customFormat="1" x14ac:dyDescent="0.2"/>
    <row r="185" spans="2:11" s="67" customFormat="1" x14ac:dyDescent="0.2"/>
    <row r="186" spans="2:11" s="1" customFormat="1" x14ac:dyDescent="0.2"/>
    <row r="187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showGridLines="0" tabSelected="1" zoomScale="85" zoomScaleNormal="85" workbookViewId="0">
      <selection activeCell="A4" sqref="A4"/>
    </sheetView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4" width="16.140625" style="28" customWidth="1"/>
    <col min="15" max="16384" width="11.42578125" style="28"/>
  </cols>
  <sheetData>
    <row r="1" spans="1:14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4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4" ht="15.75" x14ac:dyDescent="0.25">
      <c r="A3" s="29" t="s">
        <v>287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4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4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96" t="s">
        <v>283</v>
      </c>
      <c r="K6" s="97"/>
      <c r="L6" s="31" t="s">
        <v>5</v>
      </c>
      <c r="M6" s="92" t="s">
        <v>8</v>
      </c>
      <c r="N6" s="31" t="s">
        <v>9</v>
      </c>
    </row>
    <row r="7" spans="1:14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98" t="s">
        <v>13</v>
      </c>
      <c r="K7" s="99" t="s">
        <v>14</v>
      </c>
      <c r="L7" s="35" t="s">
        <v>15</v>
      </c>
      <c r="M7" s="93"/>
      <c r="N7" s="35" t="s">
        <v>16</v>
      </c>
    </row>
    <row r="8" spans="1:14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100"/>
      <c r="K8" s="100"/>
      <c r="L8" s="39"/>
      <c r="M8" s="39"/>
      <c r="N8" s="39"/>
    </row>
    <row r="9" spans="1:14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60"/>
      <c r="K9" s="60"/>
      <c r="L9" s="42"/>
      <c r="M9" s="42"/>
      <c r="N9" s="42"/>
    </row>
    <row r="10" spans="1:14" ht="15.75" x14ac:dyDescent="0.25">
      <c r="A10" s="41" t="s">
        <v>266</v>
      </c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60"/>
      <c r="K10" s="60"/>
      <c r="L10" s="44">
        <f>C10+D10-E10+F10-G10+J10-K10</f>
        <v>964723.6</v>
      </c>
      <c r="M10" s="44"/>
      <c r="N10" s="44">
        <f>L10-M10</f>
        <v>964723.6</v>
      </c>
    </row>
    <row r="11" spans="1:14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60"/>
      <c r="K11" s="60"/>
      <c r="L11" s="44">
        <f t="shared" ref="L11:L21" si="0">C11+D11-E11+F11-G11+J11-K11</f>
        <v>313349.09000000003</v>
      </c>
      <c r="M11" s="44">
        <v>158343.43</v>
      </c>
      <c r="N11" s="44">
        <f>L11-M11</f>
        <v>155005.66000000003</v>
      </c>
    </row>
    <row r="12" spans="1:14" x14ac:dyDescent="0.2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60"/>
      <c r="K12" s="60"/>
      <c r="L12" s="44">
        <f t="shared" si="0"/>
        <v>43364.24</v>
      </c>
      <c r="M12" s="44">
        <v>26600</v>
      </c>
      <c r="N12" s="44">
        <f t="shared" ref="N12:N21" si="1">L12-M12</f>
        <v>16764.239999999998</v>
      </c>
    </row>
    <row r="13" spans="1:14" ht="15.75" hidden="1" customHeight="1" x14ac:dyDescent="0.2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60"/>
      <c r="K13" s="60"/>
      <c r="L13" s="44">
        <f t="shared" si="0"/>
        <v>0</v>
      </c>
      <c r="M13" s="44"/>
      <c r="N13" s="44">
        <f t="shared" si="1"/>
        <v>0</v>
      </c>
    </row>
    <row r="14" spans="1:14" x14ac:dyDescent="0.2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60"/>
      <c r="K14" s="60"/>
      <c r="L14" s="44">
        <f t="shared" si="0"/>
        <v>65000</v>
      </c>
      <c r="M14" s="44">
        <v>12708.79</v>
      </c>
      <c r="N14" s="44">
        <f t="shared" si="1"/>
        <v>52291.21</v>
      </c>
    </row>
    <row r="15" spans="1:14" x14ac:dyDescent="0.2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60"/>
      <c r="K15" s="60"/>
      <c r="L15" s="44">
        <f t="shared" si="0"/>
        <v>3500</v>
      </c>
      <c r="M15" s="44">
        <v>0</v>
      </c>
      <c r="N15" s="44">
        <f t="shared" si="1"/>
        <v>3500</v>
      </c>
    </row>
    <row r="16" spans="1:14" x14ac:dyDescent="0.2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60"/>
      <c r="K16" s="60"/>
      <c r="L16" s="44">
        <f t="shared" si="0"/>
        <v>3000</v>
      </c>
      <c r="M16" s="44">
        <v>4045.3900000000003</v>
      </c>
      <c r="N16" s="44">
        <f t="shared" si="1"/>
        <v>-1045.3900000000003</v>
      </c>
    </row>
    <row r="17" spans="1:14" x14ac:dyDescent="0.2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60"/>
      <c r="K17" s="60"/>
      <c r="L17" s="44">
        <f t="shared" si="0"/>
        <v>2996512.52</v>
      </c>
      <c r="M17" s="44">
        <v>2846606.56</v>
      </c>
      <c r="N17" s="44">
        <f t="shared" si="1"/>
        <v>149905.95999999996</v>
      </c>
    </row>
    <row r="18" spans="1:14" x14ac:dyDescent="0.2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60"/>
      <c r="K18" s="60"/>
      <c r="L18" s="44">
        <f t="shared" si="0"/>
        <v>0</v>
      </c>
      <c r="M18" s="44">
        <v>0</v>
      </c>
      <c r="N18" s="44">
        <f t="shared" si="1"/>
        <v>0</v>
      </c>
    </row>
    <row r="19" spans="1:14" x14ac:dyDescent="0.2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>
        <v>129232.37</v>
      </c>
      <c r="I19" s="44"/>
      <c r="J19" s="60"/>
      <c r="K19" s="60"/>
      <c r="L19" s="44">
        <f t="shared" si="0"/>
        <v>1369748.79</v>
      </c>
      <c r="M19" s="44">
        <v>1709785.5799999998</v>
      </c>
      <c r="N19" s="44">
        <f t="shared" si="1"/>
        <v>-340036.7899999998</v>
      </c>
    </row>
    <row r="20" spans="1:14" x14ac:dyDescent="0.2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60"/>
      <c r="K20" s="60"/>
      <c r="L20" s="44">
        <f t="shared" si="0"/>
        <v>20000</v>
      </c>
      <c r="M20" s="44">
        <v>16779</v>
      </c>
      <c r="N20" s="44">
        <f t="shared" si="1"/>
        <v>3221</v>
      </c>
    </row>
    <row r="21" spans="1:14" ht="15.75" thickBot="1" x14ac:dyDescent="0.25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101"/>
      <c r="K21" s="101"/>
      <c r="L21" s="44">
        <f t="shared" si="0"/>
        <v>142200</v>
      </c>
      <c r="M21" s="44">
        <v>87497.13</v>
      </c>
      <c r="N21" s="44">
        <f t="shared" si="1"/>
        <v>54702.869999999995</v>
      </c>
    </row>
    <row r="22" spans="1:14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K22" si="2">SUM(D11:D21)</f>
        <v>284737.37</v>
      </c>
      <c r="E22" s="50">
        <f t="shared" si="2"/>
        <v>0</v>
      </c>
      <c r="F22" s="50">
        <f t="shared" si="2"/>
        <v>0</v>
      </c>
      <c r="G22" s="50">
        <f t="shared" si="2"/>
        <v>0</v>
      </c>
      <c r="H22" s="50">
        <f t="shared" si="2"/>
        <v>129232.37</v>
      </c>
      <c r="I22" s="50">
        <f t="shared" si="2"/>
        <v>0</v>
      </c>
      <c r="J22" s="102">
        <f t="shared" si="2"/>
        <v>0</v>
      </c>
      <c r="K22" s="102">
        <f t="shared" si="2"/>
        <v>0</v>
      </c>
      <c r="L22" s="50">
        <f>SUM(L10:L21)</f>
        <v>5921398.2400000002</v>
      </c>
      <c r="M22" s="50">
        <f>SUM(M10:M21)</f>
        <v>4862365.88</v>
      </c>
      <c r="N22" s="50">
        <f t="shared" ref="N22" si="3">SUM(N10:N21)</f>
        <v>1059032.3600000003</v>
      </c>
    </row>
    <row r="23" spans="1:14" x14ac:dyDescent="0.2">
      <c r="A23" s="51"/>
      <c r="B23" s="51"/>
      <c r="C23" s="52"/>
      <c r="D23" s="52"/>
      <c r="E23" s="52"/>
      <c r="F23" s="52"/>
      <c r="G23" s="52"/>
      <c r="H23" s="52"/>
      <c r="I23" s="52"/>
      <c r="J23" s="100"/>
      <c r="K23" s="100"/>
      <c r="L23" s="52"/>
      <c r="M23" s="52"/>
      <c r="N23" s="52"/>
    </row>
    <row r="24" spans="1:14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60"/>
      <c r="K24" s="60"/>
      <c r="L24" s="44"/>
      <c r="M24" s="44"/>
      <c r="N24" s="44"/>
    </row>
    <row r="25" spans="1:14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60"/>
      <c r="K25" s="60"/>
      <c r="L25" s="44"/>
      <c r="M25" s="44"/>
      <c r="N25" s="44"/>
    </row>
    <row r="26" spans="1:14" ht="15.75" x14ac:dyDescent="0.25">
      <c r="A26" s="55">
        <v>0</v>
      </c>
      <c r="B26" s="56" t="s">
        <v>43</v>
      </c>
      <c r="C26" s="42"/>
      <c r="D26" s="44"/>
      <c r="E26" s="44"/>
      <c r="F26" s="60"/>
      <c r="G26" s="60"/>
      <c r="H26" s="44"/>
      <c r="I26" s="44"/>
      <c r="J26" s="60"/>
      <c r="K26" s="60"/>
      <c r="L26" s="44"/>
      <c r="M26" s="44"/>
      <c r="N26" s="44"/>
    </row>
    <row r="27" spans="1:14" x14ac:dyDescent="0.2">
      <c r="A27" s="57" t="s">
        <v>44</v>
      </c>
      <c r="B27" s="45" t="s">
        <v>45</v>
      </c>
      <c r="C27" s="44">
        <v>824889</v>
      </c>
      <c r="D27" s="44"/>
      <c r="E27" s="44"/>
      <c r="F27" s="60"/>
      <c r="G27" s="60"/>
      <c r="H27" s="44"/>
      <c r="I27" s="44">
        <v>45000</v>
      </c>
      <c r="J27" s="60"/>
      <c r="K27" s="60"/>
      <c r="L27" s="44">
        <f>C27+D27-E27+F27-G27+H27-I27+J27-K27</f>
        <v>779889</v>
      </c>
      <c r="M27" s="44">
        <v>759876</v>
      </c>
      <c r="N27" s="44">
        <f t="shared" ref="N27:N94" si="4">L27-M27</f>
        <v>20013</v>
      </c>
    </row>
    <row r="28" spans="1:14" x14ac:dyDescent="0.2">
      <c r="A28" s="57" t="s">
        <v>46</v>
      </c>
      <c r="B28" s="45" t="s">
        <v>47</v>
      </c>
      <c r="C28" s="44">
        <v>4500</v>
      </c>
      <c r="D28" s="44"/>
      <c r="E28" s="44"/>
      <c r="F28" s="60"/>
      <c r="G28" s="60"/>
      <c r="H28" s="44"/>
      <c r="I28" s="44"/>
      <c r="J28" s="60"/>
      <c r="K28" s="60"/>
      <c r="L28" s="44">
        <f t="shared" ref="L28:L38" si="5">C28+D28-E28+F28-G28+H28-I28+J28-K28</f>
        <v>4500</v>
      </c>
      <c r="M28" s="44">
        <v>4500</v>
      </c>
      <c r="N28" s="44">
        <f t="shared" si="4"/>
        <v>0</v>
      </c>
    </row>
    <row r="29" spans="1:14" x14ac:dyDescent="0.2">
      <c r="A29" s="57" t="s">
        <v>48</v>
      </c>
      <c r="B29" s="45" t="s">
        <v>49</v>
      </c>
      <c r="C29" s="44">
        <v>187050</v>
      </c>
      <c r="D29" s="44"/>
      <c r="E29" s="44"/>
      <c r="F29" s="60">
        <v>2750</v>
      </c>
      <c r="G29" s="60"/>
      <c r="H29" s="44">
        <v>45000</v>
      </c>
      <c r="I29" s="44"/>
      <c r="J29" s="60"/>
      <c r="K29" s="60"/>
      <c r="L29" s="44">
        <f t="shared" si="5"/>
        <v>234800</v>
      </c>
      <c r="M29" s="44">
        <v>227200</v>
      </c>
      <c r="N29" s="44">
        <f t="shared" si="4"/>
        <v>7600</v>
      </c>
    </row>
    <row r="30" spans="1:14" x14ac:dyDescent="0.2">
      <c r="A30" s="57" t="s">
        <v>50</v>
      </c>
      <c r="B30" s="45" t="s">
        <v>51</v>
      </c>
      <c r="C30" s="44">
        <v>0</v>
      </c>
      <c r="D30" s="44"/>
      <c r="E30" s="44"/>
      <c r="F30" s="60"/>
      <c r="G30" s="60"/>
      <c r="H30" s="44"/>
      <c r="I30" s="44"/>
      <c r="J30" s="60"/>
      <c r="K30" s="60"/>
      <c r="L30" s="44">
        <f t="shared" si="5"/>
        <v>0</v>
      </c>
      <c r="M30" s="44">
        <v>0</v>
      </c>
      <c r="N30" s="44">
        <f t="shared" si="4"/>
        <v>0</v>
      </c>
    </row>
    <row r="31" spans="1:14" ht="15" hidden="1" customHeight="1" x14ac:dyDescent="0.2">
      <c r="A31" s="57" t="s">
        <v>52</v>
      </c>
      <c r="B31" s="45" t="s">
        <v>51</v>
      </c>
      <c r="C31" s="44">
        <v>0</v>
      </c>
      <c r="D31" s="44"/>
      <c r="E31" s="44"/>
      <c r="F31" s="60"/>
      <c r="G31" s="60"/>
      <c r="H31" s="44"/>
      <c r="I31" s="44"/>
      <c r="J31" s="60"/>
      <c r="K31" s="60"/>
      <c r="L31" s="44">
        <f t="shared" si="5"/>
        <v>0</v>
      </c>
      <c r="M31" s="44">
        <v>0</v>
      </c>
      <c r="N31" s="44">
        <f t="shared" si="4"/>
        <v>0</v>
      </c>
    </row>
    <row r="32" spans="1:14" ht="15" hidden="1" customHeight="1" x14ac:dyDescent="0.2">
      <c r="A32" s="57" t="s">
        <v>53</v>
      </c>
      <c r="B32" s="45" t="s">
        <v>54</v>
      </c>
      <c r="C32" s="44">
        <v>17383.2</v>
      </c>
      <c r="D32" s="44"/>
      <c r="E32" s="44"/>
      <c r="F32" s="60"/>
      <c r="G32" s="60"/>
      <c r="H32" s="44"/>
      <c r="I32" s="44"/>
      <c r="J32" s="60"/>
      <c r="K32" s="60"/>
      <c r="L32" s="44">
        <f t="shared" si="5"/>
        <v>17383.2</v>
      </c>
      <c r="M32" s="44">
        <v>17035.8</v>
      </c>
      <c r="N32" s="44">
        <f t="shared" si="4"/>
        <v>347.40000000000146</v>
      </c>
    </row>
    <row r="33" spans="1:14" x14ac:dyDescent="0.2">
      <c r="A33" s="57" t="s">
        <v>55</v>
      </c>
      <c r="B33" s="45" t="s">
        <v>56</v>
      </c>
      <c r="C33" s="44">
        <v>28871.199999999997</v>
      </c>
      <c r="D33" s="44"/>
      <c r="E33" s="44"/>
      <c r="F33" s="60">
        <v>5500</v>
      </c>
      <c r="G33" s="60"/>
      <c r="H33" s="44"/>
      <c r="I33" s="44"/>
      <c r="J33" s="60"/>
      <c r="K33" s="60"/>
      <c r="L33" s="44">
        <f t="shared" si="5"/>
        <v>34371.199999999997</v>
      </c>
      <c r="M33" s="44">
        <v>27541.77</v>
      </c>
      <c r="N33" s="44">
        <f t="shared" si="4"/>
        <v>6829.4299999999967</v>
      </c>
    </row>
    <row r="34" spans="1:14" x14ac:dyDescent="0.2">
      <c r="A34" s="57" t="s">
        <v>57</v>
      </c>
      <c r="B34" s="45" t="s">
        <v>58</v>
      </c>
      <c r="C34" s="44">
        <v>91096.4</v>
      </c>
      <c r="D34" s="44"/>
      <c r="E34" s="44"/>
      <c r="F34" s="60">
        <v>750</v>
      </c>
      <c r="G34" s="60"/>
      <c r="H34" s="44"/>
      <c r="I34" s="44"/>
      <c r="J34" s="60"/>
      <c r="K34" s="60"/>
      <c r="L34" s="44">
        <f t="shared" si="5"/>
        <v>91846.399999999994</v>
      </c>
      <c r="M34" s="44">
        <v>84017.489999999991</v>
      </c>
      <c r="N34" s="44">
        <f t="shared" si="4"/>
        <v>7828.9100000000035</v>
      </c>
    </row>
    <row r="35" spans="1:14" x14ac:dyDescent="0.2">
      <c r="A35" s="57" t="s">
        <v>59</v>
      </c>
      <c r="B35" s="45" t="s">
        <v>60</v>
      </c>
      <c r="C35" s="44">
        <v>8537.5999999999985</v>
      </c>
      <c r="D35" s="44"/>
      <c r="E35" s="44"/>
      <c r="F35" s="60">
        <v>250</v>
      </c>
      <c r="G35" s="60"/>
      <c r="H35" s="44"/>
      <c r="I35" s="44"/>
      <c r="J35" s="60"/>
      <c r="K35" s="60"/>
      <c r="L35" s="44">
        <f t="shared" si="5"/>
        <v>8787.5999999999985</v>
      </c>
      <c r="M35" s="44">
        <v>7874.2099999999991</v>
      </c>
      <c r="N35" s="44">
        <f t="shared" si="4"/>
        <v>913.38999999999942</v>
      </c>
    </row>
    <row r="36" spans="1:14" x14ac:dyDescent="0.2">
      <c r="A36" s="57" t="s">
        <v>61</v>
      </c>
      <c r="B36" s="45" t="s">
        <v>62</v>
      </c>
      <c r="C36" s="44">
        <v>74790.75</v>
      </c>
      <c r="D36" s="44"/>
      <c r="E36" s="44"/>
      <c r="F36" s="60"/>
      <c r="G36" s="60"/>
      <c r="H36" s="44"/>
      <c r="I36" s="44"/>
      <c r="J36" s="60"/>
      <c r="K36" s="60"/>
      <c r="L36" s="44">
        <f t="shared" si="5"/>
        <v>74790.75</v>
      </c>
      <c r="M36" s="44">
        <v>65953</v>
      </c>
      <c r="N36" s="44">
        <f t="shared" si="4"/>
        <v>8837.75</v>
      </c>
    </row>
    <row r="37" spans="1:14" x14ac:dyDescent="0.2">
      <c r="A37" s="57" t="s">
        <v>63</v>
      </c>
      <c r="B37" s="45" t="s">
        <v>269</v>
      </c>
      <c r="C37" s="44">
        <v>74790.75</v>
      </c>
      <c r="D37" s="44"/>
      <c r="E37" s="44"/>
      <c r="F37" s="60"/>
      <c r="G37" s="60"/>
      <c r="H37" s="44"/>
      <c r="I37" s="44"/>
      <c r="J37" s="60"/>
      <c r="K37" s="60"/>
      <c r="L37" s="44">
        <f t="shared" si="5"/>
        <v>74790.75</v>
      </c>
      <c r="M37" s="44">
        <v>65953</v>
      </c>
      <c r="N37" s="44">
        <f t="shared" si="4"/>
        <v>8837.75</v>
      </c>
    </row>
    <row r="38" spans="1:14" x14ac:dyDescent="0.2">
      <c r="A38" s="57" t="s">
        <v>65</v>
      </c>
      <c r="B38" s="45" t="s">
        <v>66</v>
      </c>
      <c r="C38" s="44">
        <v>4400</v>
      </c>
      <c r="D38" s="44"/>
      <c r="E38" s="44"/>
      <c r="F38" s="60"/>
      <c r="G38" s="60"/>
      <c r="H38" s="44"/>
      <c r="I38" s="44"/>
      <c r="J38" s="60"/>
      <c r="K38" s="60"/>
      <c r="L38" s="44">
        <f t="shared" si="5"/>
        <v>4400</v>
      </c>
      <c r="M38" s="44">
        <v>4400</v>
      </c>
      <c r="N38" s="44">
        <f t="shared" si="4"/>
        <v>0</v>
      </c>
    </row>
    <row r="39" spans="1:14" x14ac:dyDescent="0.2">
      <c r="A39" s="57"/>
      <c r="B39" s="45"/>
      <c r="C39" s="44"/>
      <c r="D39" s="44"/>
      <c r="E39" s="44"/>
      <c r="F39" s="60"/>
      <c r="G39" s="60"/>
      <c r="H39" s="44"/>
      <c r="I39" s="44"/>
      <c r="J39" s="60"/>
      <c r="K39" s="60"/>
      <c r="L39" s="44"/>
      <c r="M39" s="44"/>
      <c r="N39" s="44"/>
    </row>
    <row r="40" spans="1:14" x14ac:dyDescent="0.2">
      <c r="A40" s="57"/>
      <c r="B40" s="45"/>
      <c r="C40" s="44"/>
      <c r="D40" s="44"/>
      <c r="E40" s="44"/>
      <c r="F40" s="60"/>
      <c r="G40" s="60"/>
      <c r="H40" s="44"/>
      <c r="I40" s="44"/>
      <c r="J40" s="60"/>
      <c r="K40" s="60"/>
      <c r="L40" s="44"/>
      <c r="M40" s="44"/>
      <c r="N40" s="44"/>
    </row>
    <row r="41" spans="1:14" ht="15.75" x14ac:dyDescent="0.25">
      <c r="A41" s="55">
        <v>1</v>
      </c>
      <c r="B41" s="56" t="s">
        <v>67</v>
      </c>
      <c r="C41" s="42"/>
      <c r="D41" s="44"/>
      <c r="E41" s="44"/>
      <c r="F41" s="60"/>
      <c r="G41" s="60"/>
      <c r="H41" s="44"/>
      <c r="I41" s="44"/>
      <c r="J41" s="60"/>
      <c r="K41" s="60"/>
      <c r="L41" s="44"/>
      <c r="M41" s="44"/>
      <c r="N41" s="44"/>
    </row>
    <row r="42" spans="1:14" x14ac:dyDescent="0.2">
      <c r="A42" s="57" t="s">
        <v>68</v>
      </c>
      <c r="B42" s="45" t="s">
        <v>69</v>
      </c>
      <c r="C42" s="44">
        <v>16425</v>
      </c>
      <c r="D42" s="44"/>
      <c r="E42" s="44"/>
      <c r="F42" s="60"/>
      <c r="G42" s="60"/>
      <c r="H42" s="44"/>
      <c r="I42" s="44"/>
      <c r="J42" s="60"/>
      <c r="K42" s="60"/>
      <c r="L42" s="44">
        <f t="shared" ref="L42:L77" si="6">C42+D42-E42+F42-G42+H42-I42+J42-K42</f>
        <v>16425</v>
      </c>
      <c r="M42" s="44">
        <v>11315.39</v>
      </c>
      <c r="N42" s="44">
        <f t="shared" si="4"/>
        <v>5109.6100000000006</v>
      </c>
    </row>
    <row r="43" spans="1:14" x14ac:dyDescent="0.2">
      <c r="A43" s="57" t="s">
        <v>70</v>
      </c>
      <c r="B43" s="45" t="s">
        <v>71</v>
      </c>
      <c r="C43" s="44">
        <v>28500</v>
      </c>
      <c r="D43" s="44"/>
      <c r="E43" s="44"/>
      <c r="F43" s="60"/>
      <c r="G43" s="60"/>
      <c r="H43" s="44"/>
      <c r="I43" s="44"/>
      <c r="J43" s="60"/>
      <c r="K43" s="60"/>
      <c r="L43" s="44">
        <f t="shared" si="6"/>
        <v>28500</v>
      </c>
      <c r="M43" s="44">
        <v>24243.949999999997</v>
      </c>
      <c r="N43" s="44">
        <f t="shared" si="4"/>
        <v>4256.0500000000029</v>
      </c>
    </row>
    <row r="44" spans="1:14" x14ac:dyDescent="0.2">
      <c r="A44" s="57" t="s">
        <v>72</v>
      </c>
      <c r="B44" s="45" t="s">
        <v>73</v>
      </c>
      <c r="C44" s="44">
        <v>1000</v>
      </c>
      <c r="D44" s="44">
        <v>2850</v>
      </c>
      <c r="E44" s="44"/>
      <c r="F44" s="60"/>
      <c r="G44" s="60"/>
      <c r="H44" s="44"/>
      <c r="I44" s="44"/>
      <c r="J44" s="60"/>
      <c r="K44" s="60"/>
      <c r="L44" s="44">
        <f t="shared" si="6"/>
        <v>3850</v>
      </c>
      <c r="M44" s="44">
        <v>971.65</v>
      </c>
      <c r="N44" s="44">
        <f t="shared" si="4"/>
        <v>2878.35</v>
      </c>
    </row>
    <row r="45" spans="1:14" x14ac:dyDescent="0.2">
      <c r="A45" s="57" t="s">
        <v>74</v>
      </c>
      <c r="B45" s="45" t="s">
        <v>75</v>
      </c>
      <c r="C45" s="44">
        <v>11800</v>
      </c>
      <c r="D45" s="44"/>
      <c r="E45" s="44"/>
      <c r="F45" s="60"/>
      <c r="G45" s="60"/>
      <c r="H45" s="44"/>
      <c r="I45" s="44"/>
      <c r="J45" s="60"/>
      <c r="K45" s="60"/>
      <c r="L45" s="44">
        <f t="shared" si="6"/>
        <v>11800</v>
      </c>
      <c r="M45" s="44">
        <v>3400</v>
      </c>
      <c r="N45" s="44">
        <f t="shared" si="4"/>
        <v>8400</v>
      </c>
    </row>
    <row r="46" spans="1:14" x14ac:dyDescent="0.2">
      <c r="A46" s="57" t="s">
        <v>76</v>
      </c>
      <c r="B46" s="45" t="s">
        <v>77</v>
      </c>
      <c r="C46" s="44">
        <v>14850</v>
      </c>
      <c r="D46" s="44"/>
      <c r="E46" s="44"/>
      <c r="F46" s="60"/>
      <c r="G46" s="60"/>
      <c r="H46" s="44"/>
      <c r="I46" s="44"/>
      <c r="J46" s="60"/>
      <c r="K46" s="60"/>
      <c r="L46" s="44">
        <f t="shared" si="6"/>
        <v>14850</v>
      </c>
      <c r="M46" s="44">
        <v>7486.5</v>
      </c>
      <c r="N46" s="44">
        <f t="shared" si="4"/>
        <v>7363.5</v>
      </c>
    </row>
    <row r="47" spans="1:14" x14ac:dyDescent="0.2">
      <c r="A47" s="57" t="s">
        <v>78</v>
      </c>
      <c r="B47" s="45" t="s">
        <v>79</v>
      </c>
      <c r="C47" s="44">
        <v>1101846</v>
      </c>
      <c r="D47" s="44"/>
      <c r="E47" s="44"/>
      <c r="F47" s="60">
        <f>88750+61000</f>
        <v>149750</v>
      </c>
      <c r="G47" s="60"/>
      <c r="H47" s="44">
        <v>209732.37</v>
      </c>
      <c r="I47" s="44"/>
      <c r="J47" s="60">
        <v>16275</v>
      </c>
      <c r="K47" s="60"/>
      <c r="L47" s="44">
        <f t="shared" si="6"/>
        <v>1477603.37</v>
      </c>
      <c r="M47" s="44">
        <v>1399548.1300000001</v>
      </c>
      <c r="N47" s="44">
        <f t="shared" si="4"/>
        <v>78055.239999999991</v>
      </c>
    </row>
    <row r="48" spans="1:14" x14ac:dyDescent="0.2">
      <c r="A48" s="57" t="s">
        <v>80</v>
      </c>
      <c r="B48" s="45" t="s">
        <v>81</v>
      </c>
      <c r="C48" s="44">
        <v>0</v>
      </c>
      <c r="D48" s="44"/>
      <c r="E48" s="44"/>
      <c r="F48" s="60"/>
      <c r="G48" s="60"/>
      <c r="H48" s="44"/>
      <c r="I48" s="44"/>
      <c r="J48" s="60"/>
      <c r="K48" s="60"/>
      <c r="L48" s="44">
        <f t="shared" si="6"/>
        <v>0</v>
      </c>
      <c r="M48" s="44">
        <v>0</v>
      </c>
      <c r="N48" s="44">
        <f t="shared" si="4"/>
        <v>0</v>
      </c>
    </row>
    <row r="49" spans="1:14" ht="15" hidden="1" customHeight="1" x14ac:dyDescent="0.2">
      <c r="A49" s="57" t="s">
        <v>82</v>
      </c>
      <c r="B49" s="45" t="s">
        <v>83</v>
      </c>
      <c r="C49" s="44">
        <v>0</v>
      </c>
      <c r="D49" s="44"/>
      <c r="E49" s="44"/>
      <c r="F49" s="60"/>
      <c r="G49" s="60"/>
      <c r="H49" s="44"/>
      <c r="I49" s="44"/>
      <c r="J49" s="60"/>
      <c r="K49" s="60"/>
      <c r="L49" s="44">
        <f t="shared" si="6"/>
        <v>0</v>
      </c>
      <c r="M49" s="44">
        <v>0</v>
      </c>
      <c r="N49" s="44">
        <f t="shared" si="4"/>
        <v>0</v>
      </c>
    </row>
    <row r="50" spans="1:14" ht="15" hidden="1" customHeight="1" x14ac:dyDescent="0.2">
      <c r="A50" s="57" t="s">
        <v>84</v>
      </c>
      <c r="B50" s="45" t="s">
        <v>85</v>
      </c>
      <c r="C50" s="44">
        <v>190680</v>
      </c>
      <c r="D50" s="44"/>
      <c r="E50" s="44"/>
      <c r="F50" s="60"/>
      <c r="G50" s="60"/>
      <c r="H50" s="44"/>
      <c r="I50" s="44"/>
      <c r="J50" s="60">
        <v>7500</v>
      </c>
      <c r="K50" s="60"/>
      <c r="L50" s="44">
        <f t="shared" si="6"/>
        <v>198180</v>
      </c>
      <c r="M50" s="44">
        <v>181588.91999999998</v>
      </c>
      <c r="N50" s="44">
        <f t="shared" si="4"/>
        <v>16591.080000000016</v>
      </c>
    </row>
    <row r="51" spans="1:14" x14ac:dyDescent="0.2">
      <c r="A51" s="57" t="s">
        <v>86</v>
      </c>
      <c r="B51" s="45" t="s">
        <v>87</v>
      </c>
      <c r="C51" s="44">
        <v>450745</v>
      </c>
      <c r="D51" s="44"/>
      <c r="E51" s="44"/>
      <c r="F51" s="60"/>
      <c r="G51" s="60">
        <v>61000</v>
      </c>
      <c r="H51" s="44">
        <v>37946</v>
      </c>
      <c r="I51" s="44"/>
      <c r="J51" s="60">
        <v>31100</v>
      </c>
      <c r="K51" s="60"/>
      <c r="L51" s="44">
        <f t="shared" si="6"/>
        <v>458791</v>
      </c>
      <c r="M51" s="44">
        <v>410441.07</v>
      </c>
      <c r="N51" s="44">
        <f t="shared" si="4"/>
        <v>48349.929999999993</v>
      </c>
    </row>
    <row r="52" spans="1:14" x14ac:dyDescent="0.2">
      <c r="A52" s="57" t="s">
        <v>88</v>
      </c>
      <c r="B52" s="45" t="s">
        <v>89</v>
      </c>
      <c r="C52" s="44">
        <v>21750</v>
      </c>
      <c r="D52" s="44"/>
      <c r="E52" s="44"/>
      <c r="F52" s="60"/>
      <c r="G52" s="60"/>
      <c r="H52" s="44"/>
      <c r="I52" s="44"/>
      <c r="J52" s="60"/>
      <c r="K52" s="60"/>
      <c r="L52" s="44">
        <f t="shared" si="6"/>
        <v>21750</v>
      </c>
      <c r="M52" s="44">
        <v>13000</v>
      </c>
      <c r="N52" s="44">
        <f t="shared" si="4"/>
        <v>8750</v>
      </c>
    </row>
    <row r="53" spans="1:14" x14ac:dyDescent="0.2">
      <c r="A53" s="57" t="s">
        <v>90</v>
      </c>
      <c r="B53" s="45" t="s">
        <v>91</v>
      </c>
      <c r="C53" s="44">
        <v>45600</v>
      </c>
      <c r="D53" s="44">
        <v>34119.519999999997</v>
      </c>
      <c r="E53" s="44"/>
      <c r="F53" s="60"/>
      <c r="G53" s="60">
        <v>40000</v>
      </c>
      <c r="H53" s="44"/>
      <c r="I53" s="44"/>
      <c r="J53" s="60"/>
      <c r="K53" s="60"/>
      <c r="L53" s="44">
        <f t="shared" si="6"/>
        <v>39719.51999999999</v>
      </c>
      <c r="M53" s="44">
        <v>38853.67</v>
      </c>
      <c r="N53" s="44">
        <f t="shared" si="4"/>
        <v>865.84999999999127</v>
      </c>
    </row>
    <row r="54" spans="1:14" x14ac:dyDescent="0.2">
      <c r="A54" s="57" t="s">
        <v>92</v>
      </c>
      <c r="B54" s="45" t="s">
        <v>93</v>
      </c>
      <c r="C54" s="44">
        <v>71000</v>
      </c>
      <c r="D54" s="44"/>
      <c r="E54" s="44"/>
      <c r="F54" s="60"/>
      <c r="G54" s="60"/>
      <c r="H54" s="44"/>
      <c r="I54" s="44">
        <v>42400</v>
      </c>
      <c r="J54" s="60"/>
      <c r="K54" s="60">
        <v>28600</v>
      </c>
      <c r="L54" s="44">
        <f t="shared" si="6"/>
        <v>0</v>
      </c>
      <c r="M54" s="44">
        <v>0</v>
      </c>
      <c r="N54" s="44">
        <f t="shared" si="4"/>
        <v>0</v>
      </c>
    </row>
    <row r="55" spans="1:14" x14ac:dyDescent="0.2">
      <c r="A55" s="57" t="s">
        <v>94</v>
      </c>
      <c r="B55" s="45" t="s">
        <v>95</v>
      </c>
      <c r="C55" s="44">
        <v>0</v>
      </c>
      <c r="D55" s="44"/>
      <c r="E55" s="44"/>
      <c r="F55" s="60"/>
      <c r="G55" s="60"/>
      <c r="H55" s="44"/>
      <c r="I55" s="44"/>
      <c r="J55" s="60"/>
      <c r="K55" s="60"/>
      <c r="L55" s="44">
        <f t="shared" si="6"/>
        <v>0</v>
      </c>
      <c r="M55" s="44">
        <v>0</v>
      </c>
      <c r="N55" s="44">
        <f t="shared" si="4"/>
        <v>0</v>
      </c>
    </row>
    <row r="56" spans="1:14" ht="15" hidden="1" customHeight="1" x14ac:dyDescent="0.2">
      <c r="A56" s="57" t="s">
        <v>96</v>
      </c>
      <c r="B56" s="45" t="s">
        <v>97</v>
      </c>
      <c r="C56" s="44">
        <v>5000</v>
      </c>
      <c r="D56" s="44">
        <v>7500</v>
      </c>
      <c r="E56" s="44"/>
      <c r="F56" s="60"/>
      <c r="G56" s="60"/>
      <c r="H56" s="44"/>
      <c r="I56" s="44"/>
      <c r="J56" s="60"/>
      <c r="K56" s="60"/>
      <c r="L56" s="44">
        <f t="shared" si="6"/>
        <v>12500</v>
      </c>
      <c r="M56" s="44">
        <v>1740</v>
      </c>
      <c r="N56" s="44">
        <f t="shared" si="4"/>
        <v>10760</v>
      </c>
    </row>
    <row r="57" spans="1:14" x14ac:dyDescent="0.2">
      <c r="A57" s="57" t="s">
        <v>98</v>
      </c>
      <c r="B57" s="45" t="s">
        <v>99</v>
      </c>
      <c r="C57" s="44">
        <v>3504.32</v>
      </c>
      <c r="D57" s="44"/>
      <c r="E57" s="44"/>
      <c r="F57" s="60"/>
      <c r="G57" s="60"/>
      <c r="H57" s="44"/>
      <c r="I57" s="44"/>
      <c r="J57" s="60"/>
      <c r="K57" s="60"/>
      <c r="L57" s="44">
        <f t="shared" si="6"/>
        <v>3504.32</v>
      </c>
      <c r="M57" s="44">
        <v>1215</v>
      </c>
      <c r="N57" s="44">
        <f t="shared" si="4"/>
        <v>2289.3200000000002</v>
      </c>
    </row>
    <row r="58" spans="1:14" x14ac:dyDescent="0.2">
      <c r="A58" s="57" t="s">
        <v>100</v>
      </c>
      <c r="B58" s="45" t="s">
        <v>101</v>
      </c>
      <c r="C58" s="44">
        <v>9000</v>
      </c>
      <c r="D58" s="44"/>
      <c r="E58" s="44"/>
      <c r="F58" s="60"/>
      <c r="G58" s="60"/>
      <c r="H58" s="44"/>
      <c r="I58" s="44"/>
      <c r="J58" s="60"/>
      <c r="K58" s="60"/>
      <c r="L58" s="44">
        <f t="shared" si="6"/>
        <v>9000</v>
      </c>
      <c r="M58" s="44">
        <v>1500</v>
      </c>
      <c r="N58" s="44">
        <f t="shared" si="4"/>
        <v>7500</v>
      </c>
    </row>
    <row r="59" spans="1:14" x14ac:dyDescent="0.2">
      <c r="A59" s="57" t="s">
        <v>102</v>
      </c>
      <c r="B59" s="45" t="s">
        <v>103</v>
      </c>
      <c r="C59" s="44">
        <v>9300</v>
      </c>
      <c r="D59" s="44"/>
      <c r="E59" s="44"/>
      <c r="F59" s="60">
        <v>2500</v>
      </c>
      <c r="G59" s="60"/>
      <c r="H59" s="44"/>
      <c r="I59" s="44"/>
      <c r="J59" s="60"/>
      <c r="K59" s="60"/>
      <c r="L59" s="44">
        <f t="shared" si="6"/>
        <v>11800</v>
      </c>
      <c r="M59" s="44">
        <v>1316.59</v>
      </c>
      <c r="N59" s="44">
        <f t="shared" si="4"/>
        <v>10483.41</v>
      </c>
    </row>
    <row r="60" spans="1:14" x14ac:dyDescent="0.2">
      <c r="A60" s="57" t="s">
        <v>104</v>
      </c>
      <c r="B60" s="45" t="s">
        <v>105</v>
      </c>
      <c r="C60" s="44">
        <v>5500</v>
      </c>
      <c r="D60" s="44"/>
      <c r="E60" s="44"/>
      <c r="F60" s="60"/>
      <c r="G60" s="60"/>
      <c r="H60" s="44"/>
      <c r="I60" s="44"/>
      <c r="J60" s="60"/>
      <c r="K60" s="60"/>
      <c r="L60" s="44">
        <f t="shared" si="6"/>
        <v>5500</v>
      </c>
      <c r="M60" s="44">
        <v>3760</v>
      </c>
      <c r="N60" s="44">
        <f t="shared" si="4"/>
        <v>1740</v>
      </c>
    </row>
    <row r="61" spans="1:14" x14ac:dyDescent="0.2">
      <c r="A61" s="57" t="s">
        <v>240</v>
      </c>
      <c r="B61" s="45" t="s">
        <v>241</v>
      </c>
      <c r="C61" s="44">
        <v>97500</v>
      </c>
      <c r="D61" s="44"/>
      <c r="E61" s="44"/>
      <c r="F61" s="60"/>
      <c r="G61" s="60">
        <v>17000</v>
      </c>
      <c r="H61" s="44"/>
      <c r="I61" s="44">
        <v>80500</v>
      </c>
      <c r="J61" s="60"/>
      <c r="K61" s="60"/>
      <c r="L61" s="44">
        <f t="shared" si="6"/>
        <v>0</v>
      </c>
      <c r="M61" s="44">
        <v>0</v>
      </c>
      <c r="N61" s="44">
        <f t="shared" si="4"/>
        <v>0</v>
      </c>
    </row>
    <row r="62" spans="1:14" x14ac:dyDescent="0.2">
      <c r="A62" s="57" t="s">
        <v>106</v>
      </c>
      <c r="B62" s="45" t="s">
        <v>107</v>
      </c>
      <c r="C62" s="44">
        <v>19500</v>
      </c>
      <c r="D62" s="44"/>
      <c r="E62" s="44"/>
      <c r="F62" s="60"/>
      <c r="G62" s="60"/>
      <c r="H62" s="44"/>
      <c r="I62" s="44"/>
      <c r="J62" s="60"/>
      <c r="K62" s="60">
        <v>19500</v>
      </c>
      <c r="L62" s="44">
        <f t="shared" si="6"/>
        <v>0</v>
      </c>
      <c r="M62" s="44">
        <v>0</v>
      </c>
      <c r="N62" s="44">
        <f t="shared" si="4"/>
        <v>0</v>
      </c>
    </row>
    <row r="63" spans="1:14" x14ac:dyDescent="0.2">
      <c r="A63" s="57" t="s">
        <v>108</v>
      </c>
      <c r="B63" s="45" t="s">
        <v>109</v>
      </c>
      <c r="C63" s="44">
        <v>260706.83</v>
      </c>
      <c r="D63" s="44"/>
      <c r="E63" s="44"/>
      <c r="F63" s="60"/>
      <c r="G63" s="60"/>
      <c r="H63" s="44"/>
      <c r="I63" s="44"/>
      <c r="J63" s="60"/>
      <c r="K63" s="60"/>
      <c r="L63" s="44">
        <f t="shared" si="6"/>
        <v>260706.83</v>
      </c>
      <c r="M63" s="44">
        <v>0</v>
      </c>
      <c r="N63" s="44">
        <f t="shared" si="4"/>
        <v>260706.83</v>
      </c>
    </row>
    <row r="64" spans="1:14" x14ac:dyDescent="0.2">
      <c r="A64" s="57" t="s">
        <v>110</v>
      </c>
      <c r="B64" s="45" t="s">
        <v>111</v>
      </c>
      <c r="C64" s="44">
        <v>0</v>
      </c>
      <c r="D64" s="44"/>
      <c r="E64" s="44"/>
      <c r="F64" s="60"/>
      <c r="G64" s="60"/>
      <c r="H64" s="44"/>
      <c r="I64" s="44"/>
      <c r="J64" s="60"/>
      <c r="K64" s="60"/>
      <c r="L64" s="44">
        <f t="shared" si="6"/>
        <v>0</v>
      </c>
      <c r="M64" s="44">
        <v>0</v>
      </c>
      <c r="N64" s="44">
        <f t="shared" si="4"/>
        <v>0</v>
      </c>
    </row>
    <row r="65" spans="1:14" ht="15" hidden="1" customHeight="1" x14ac:dyDescent="0.2">
      <c r="A65" s="57" t="s">
        <v>112</v>
      </c>
      <c r="B65" s="45" t="s">
        <v>113</v>
      </c>
      <c r="C65" s="44">
        <v>15500</v>
      </c>
      <c r="D65" s="44"/>
      <c r="E65" s="44"/>
      <c r="F65" s="60"/>
      <c r="G65" s="60"/>
      <c r="H65" s="44"/>
      <c r="I65" s="44"/>
      <c r="J65" s="60"/>
      <c r="K65" s="60"/>
      <c r="L65" s="44">
        <f t="shared" si="6"/>
        <v>15500</v>
      </c>
      <c r="M65" s="44">
        <v>10034</v>
      </c>
      <c r="N65" s="44">
        <f t="shared" si="4"/>
        <v>5466</v>
      </c>
    </row>
    <row r="66" spans="1:14" x14ac:dyDescent="0.2">
      <c r="A66" s="57" t="s">
        <v>114</v>
      </c>
      <c r="B66" s="45" t="s">
        <v>115</v>
      </c>
      <c r="C66" s="44">
        <v>54000</v>
      </c>
      <c r="D66" s="44"/>
      <c r="E66" s="44"/>
      <c r="F66" s="60"/>
      <c r="G66" s="60"/>
      <c r="H66" s="44"/>
      <c r="I66" s="44"/>
      <c r="J66" s="60"/>
      <c r="K66" s="60"/>
      <c r="L66" s="44">
        <f t="shared" si="6"/>
        <v>54000</v>
      </c>
      <c r="M66" s="44">
        <v>54000</v>
      </c>
      <c r="N66" s="44">
        <f t="shared" si="4"/>
        <v>0</v>
      </c>
    </row>
    <row r="67" spans="1:14" x14ac:dyDescent="0.2">
      <c r="A67" s="57" t="s">
        <v>116</v>
      </c>
      <c r="B67" s="45" t="s">
        <v>117</v>
      </c>
      <c r="C67" s="44">
        <v>3000</v>
      </c>
      <c r="D67" s="44">
        <v>3500</v>
      </c>
      <c r="E67" s="44"/>
      <c r="F67" s="60"/>
      <c r="G67" s="60"/>
      <c r="H67" s="44"/>
      <c r="I67" s="44"/>
      <c r="J67" s="60"/>
      <c r="K67" s="60"/>
      <c r="L67" s="44">
        <f t="shared" si="6"/>
        <v>6500</v>
      </c>
      <c r="M67" s="44">
        <v>2865</v>
      </c>
      <c r="N67" s="44">
        <f t="shared" si="4"/>
        <v>3635</v>
      </c>
    </row>
    <row r="68" spans="1:14" x14ac:dyDescent="0.2">
      <c r="A68" s="57" t="s">
        <v>118</v>
      </c>
      <c r="B68" s="45" t="s">
        <v>119</v>
      </c>
      <c r="C68" s="44">
        <v>5250</v>
      </c>
      <c r="D68" s="44"/>
      <c r="E68" s="44"/>
      <c r="F68" s="60"/>
      <c r="G68" s="60"/>
      <c r="H68" s="44"/>
      <c r="I68" s="44"/>
      <c r="J68" s="60"/>
      <c r="K68" s="60"/>
      <c r="L68" s="44">
        <f t="shared" si="6"/>
        <v>5250</v>
      </c>
      <c r="M68" s="44">
        <v>3985</v>
      </c>
      <c r="N68" s="44">
        <f t="shared" si="4"/>
        <v>1265</v>
      </c>
    </row>
    <row r="69" spans="1:14" x14ac:dyDescent="0.2">
      <c r="A69" s="57" t="s">
        <v>120</v>
      </c>
      <c r="B69" s="45" t="s">
        <v>121</v>
      </c>
      <c r="C69" s="44">
        <v>8000</v>
      </c>
      <c r="D69" s="44"/>
      <c r="E69" s="44"/>
      <c r="F69" s="60"/>
      <c r="G69" s="60"/>
      <c r="H69" s="44"/>
      <c r="I69" s="44"/>
      <c r="J69" s="60"/>
      <c r="K69" s="60"/>
      <c r="L69" s="44">
        <f t="shared" si="6"/>
        <v>8000</v>
      </c>
      <c r="M69" s="44">
        <v>8000</v>
      </c>
      <c r="N69" s="44">
        <f t="shared" si="4"/>
        <v>0</v>
      </c>
    </row>
    <row r="70" spans="1:14" x14ac:dyDescent="0.2">
      <c r="A70" s="57" t="s">
        <v>122</v>
      </c>
      <c r="B70" s="45" t="s">
        <v>123</v>
      </c>
      <c r="C70" s="44">
        <v>20000</v>
      </c>
      <c r="D70" s="44">
        <v>8500</v>
      </c>
      <c r="E70" s="44"/>
      <c r="F70" s="60"/>
      <c r="G70" s="60"/>
      <c r="H70" s="44"/>
      <c r="I70" s="44"/>
      <c r="J70" s="60"/>
      <c r="K70" s="60">
        <v>22500</v>
      </c>
      <c r="L70" s="44">
        <f t="shared" si="6"/>
        <v>6000</v>
      </c>
      <c r="M70" s="44">
        <v>6000</v>
      </c>
      <c r="N70" s="44">
        <f t="shared" si="4"/>
        <v>0</v>
      </c>
    </row>
    <row r="71" spans="1:14" x14ac:dyDescent="0.2">
      <c r="A71" s="57" t="s">
        <v>124</v>
      </c>
      <c r="B71" s="45" t="s">
        <v>125</v>
      </c>
      <c r="C71" s="44">
        <v>226800</v>
      </c>
      <c r="D71" s="44">
        <v>25117.85</v>
      </c>
      <c r="E71" s="44"/>
      <c r="F71" s="60"/>
      <c r="G71" s="60"/>
      <c r="H71" s="44"/>
      <c r="I71" s="44"/>
      <c r="J71" s="60"/>
      <c r="K71" s="60"/>
      <c r="L71" s="44">
        <f t="shared" si="6"/>
        <v>251917.85</v>
      </c>
      <c r="M71" s="44">
        <v>236025</v>
      </c>
      <c r="N71" s="44">
        <f t="shared" si="4"/>
        <v>15892.850000000006</v>
      </c>
    </row>
    <row r="72" spans="1:14" x14ac:dyDescent="0.2">
      <c r="A72" s="57" t="s">
        <v>126</v>
      </c>
      <c r="B72" s="45" t="s">
        <v>127</v>
      </c>
      <c r="C72" s="44">
        <v>8200</v>
      </c>
      <c r="D72" s="44"/>
      <c r="E72" s="44"/>
      <c r="F72" s="60"/>
      <c r="G72" s="60"/>
      <c r="H72" s="44"/>
      <c r="I72" s="44"/>
      <c r="J72" s="60"/>
      <c r="K72" s="60"/>
      <c r="L72" s="44">
        <f t="shared" si="6"/>
        <v>8200</v>
      </c>
      <c r="M72" s="44">
        <v>7071.67</v>
      </c>
      <c r="N72" s="44">
        <f t="shared" si="4"/>
        <v>1128.33</v>
      </c>
    </row>
    <row r="73" spans="1:14" x14ac:dyDescent="0.2">
      <c r="A73" s="57" t="s">
        <v>128</v>
      </c>
      <c r="B73" s="45" t="s">
        <v>129</v>
      </c>
      <c r="C73" s="44">
        <v>2500</v>
      </c>
      <c r="D73" s="44"/>
      <c r="E73" s="44"/>
      <c r="F73" s="60"/>
      <c r="G73" s="60"/>
      <c r="H73" s="44"/>
      <c r="I73" s="44"/>
      <c r="J73" s="60"/>
      <c r="K73" s="60"/>
      <c r="L73" s="44">
        <f t="shared" si="6"/>
        <v>2500</v>
      </c>
      <c r="M73" s="44">
        <v>2074.56</v>
      </c>
      <c r="N73" s="44">
        <f t="shared" si="4"/>
        <v>425.44000000000005</v>
      </c>
    </row>
    <row r="74" spans="1:14" x14ac:dyDescent="0.2">
      <c r="A74" s="57" t="s">
        <v>130</v>
      </c>
      <c r="B74" s="45" t="s">
        <v>131</v>
      </c>
      <c r="C74" s="44">
        <v>7000</v>
      </c>
      <c r="D74" s="44"/>
      <c r="E74" s="44"/>
      <c r="F74" s="60"/>
      <c r="G74" s="60"/>
      <c r="H74" s="44"/>
      <c r="I74" s="44"/>
      <c r="J74" s="60"/>
      <c r="K74" s="60"/>
      <c r="L74" s="44">
        <f t="shared" si="6"/>
        <v>7000</v>
      </c>
      <c r="M74" s="44">
        <v>342.29999999999995</v>
      </c>
      <c r="N74" s="44">
        <f t="shared" si="4"/>
        <v>6657.7</v>
      </c>
    </row>
    <row r="75" spans="1:14" x14ac:dyDescent="0.2">
      <c r="A75" s="57" t="s">
        <v>132</v>
      </c>
      <c r="B75" s="45" t="s">
        <v>133</v>
      </c>
      <c r="C75" s="44">
        <v>2000</v>
      </c>
      <c r="D75" s="44"/>
      <c r="E75" s="44"/>
      <c r="F75" s="60"/>
      <c r="G75" s="60"/>
      <c r="H75" s="44"/>
      <c r="I75" s="44"/>
      <c r="J75" s="60"/>
      <c r="K75" s="60"/>
      <c r="L75" s="44">
        <f t="shared" si="6"/>
        <v>2000</v>
      </c>
      <c r="M75" s="44">
        <v>0</v>
      </c>
      <c r="N75" s="44">
        <f t="shared" si="4"/>
        <v>2000</v>
      </c>
    </row>
    <row r="76" spans="1:14" x14ac:dyDescent="0.2">
      <c r="A76" s="57">
        <v>197</v>
      </c>
      <c r="B76" s="45" t="s">
        <v>273</v>
      </c>
      <c r="C76" s="44">
        <v>0</v>
      </c>
      <c r="D76" s="44"/>
      <c r="E76" s="44"/>
      <c r="F76" s="60"/>
      <c r="G76" s="60"/>
      <c r="H76" s="44">
        <v>42400</v>
      </c>
      <c r="I76" s="44"/>
      <c r="J76" s="60"/>
      <c r="K76" s="60"/>
      <c r="L76" s="44">
        <f t="shared" si="6"/>
        <v>42400</v>
      </c>
      <c r="M76" s="44">
        <v>14900</v>
      </c>
      <c r="N76" s="44">
        <f t="shared" si="4"/>
        <v>27500</v>
      </c>
    </row>
    <row r="77" spans="1:14" x14ac:dyDescent="0.2">
      <c r="A77" s="57" t="s">
        <v>134</v>
      </c>
      <c r="B77" s="45" t="s">
        <v>135</v>
      </c>
      <c r="C77" s="44">
        <v>15000</v>
      </c>
      <c r="D77" s="44"/>
      <c r="E77" s="44"/>
      <c r="F77" s="60">
        <v>9500</v>
      </c>
      <c r="G77" s="60"/>
      <c r="H77" s="44">
        <v>2400</v>
      </c>
      <c r="I77" s="44"/>
      <c r="J77" s="60"/>
      <c r="K77" s="60"/>
      <c r="L77" s="44">
        <f t="shared" si="6"/>
        <v>26900</v>
      </c>
      <c r="M77" s="44">
        <v>16585.129999999997</v>
      </c>
      <c r="N77" s="44">
        <f t="shared" si="4"/>
        <v>10314.870000000003</v>
      </c>
    </row>
    <row r="78" spans="1:14" x14ac:dyDescent="0.2">
      <c r="A78" s="57"/>
      <c r="B78" s="45"/>
      <c r="C78" s="44"/>
      <c r="D78" s="44"/>
      <c r="E78" s="44"/>
      <c r="F78" s="60"/>
      <c r="G78" s="60"/>
      <c r="H78" s="44"/>
      <c r="I78" s="44"/>
      <c r="J78" s="60"/>
      <c r="K78" s="60"/>
      <c r="L78" s="44"/>
      <c r="M78" s="44"/>
      <c r="N78" s="44"/>
    </row>
    <row r="79" spans="1:14" x14ac:dyDescent="0.2">
      <c r="A79" s="57"/>
      <c r="B79" s="45"/>
      <c r="C79" s="44"/>
      <c r="D79" s="44"/>
      <c r="E79" s="44"/>
      <c r="F79" s="60"/>
      <c r="G79" s="60"/>
      <c r="H79" s="44"/>
      <c r="I79" s="44"/>
      <c r="J79" s="60"/>
      <c r="K79" s="60"/>
      <c r="L79" s="44"/>
      <c r="M79" s="44"/>
      <c r="N79" s="44"/>
    </row>
    <row r="80" spans="1:14" ht="15.75" x14ac:dyDescent="0.25">
      <c r="A80" s="55">
        <v>2</v>
      </c>
      <c r="B80" s="56" t="s">
        <v>136</v>
      </c>
      <c r="C80" s="42"/>
      <c r="D80" s="44"/>
      <c r="E80" s="44"/>
      <c r="F80" s="60"/>
      <c r="G80" s="60"/>
      <c r="H80" s="44"/>
      <c r="I80" s="44"/>
      <c r="J80" s="60"/>
      <c r="K80" s="60"/>
      <c r="L80" s="44"/>
      <c r="M80" s="44"/>
      <c r="N80" s="44"/>
    </row>
    <row r="81" spans="1:14" x14ac:dyDescent="0.2">
      <c r="A81" s="57" t="s">
        <v>137</v>
      </c>
      <c r="B81" s="45" t="s">
        <v>138</v>
      </c>
      <c r="C81" s="44">
        <v>108880</v>
      </c>
      <c r="D81" s="44"/>
      <c r="E81" s="44"/>
      <c r="F81" s="60"/>
      <c r="G81" s="60"/>
      <c r="H81" s="44">
        <v>2554</v>
      </c>
      <c r="I81" s="44"/>
      <c r="J81" s="60">
        <v>16500</v>
      </c>
      <c r="K81" s="60">
        <v>31500</v>
      </c>
      <c r="L81" s="44">
        <f t="shared" ref="L81:L117" si="7">C81+D81-E81+F81-G81+H81-I81+J81-K81</f>
        <v>96434</v>
      </c>
      <c r="M81" s="44">
        <v>82514.900000000009</v>
      </c>
      <c r="N81" s="44">
        <f t="shared" si="4"/>
        <v>13919.099999999991</v>
      </c>
    </row>
    <row r="82" spans="1:14" x14ac:dyDescent="0.2">
      <c r="A82" s="57" t="s">
        <v>140</v>
      </c>
      <c r="B82" s="45" t="s">
        <v>141</v>
      </c>
      <c r="C82" s="44">
        <v>0</v>
      </c>
      <c r="D82" s="44"/>
      <c r="E82" s="44"/>
      <c r="F82" s="60"/>
      <c r="G82" s="60"/>
      <c r="H82" s="44"/>
      <c r="I82" s="44"/>
      <c r="J82" s="60"/>
      <c r="K82" s="60"/>
      <c r="L82" s="44">
        <f t="shared" si="7"/>
        <v>0</v>
      </c>
      <c r="M82" s="44">
        <v>0</v>
      </c>
      <c r="N82" s="44">
        <f t="shared" si="4"/>
        <v>0</v>
      </c>
    </row>
    <row r="83" spans="1:14" ht="15" hidden="1" customHeight="1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60"/>
      <c r="G83" s="60"/>
      <c r="H83" s="44"/>
      <c r="I83" s="44">
        <v>12500</v>
      </c>
      <c r="J83" s="60"/>
      <c r="K83" s="60"/>
      <c r="L83" s="44">
        <f t="shared" si="7"/>
        <v>3000</v>
      </c>
      <c r="M83" s="44">
        <v>0</v>
      </c>
      <c r="N83" s="44">
        <f t="shared" si="4"/>
        <v>3000</v>
      </c>
    </row>
    <row r="84" spans="1:14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60"/>
      <c r="G84" s="60"/>
      <c r="H84" s="44"/>
      <c r="I84" s="44">
        <v>7500</v>
      </c>
      <c r="J84" s="60"/>
      <c r="K84" s="60"/>
      <c r="L84" s="44">
        <f t="shared" si="7"/>
        <v>3300</v>
      </c>
      <c r="M84" s="44">
        <v>0</v>
      </c>
      <c r="N84" s="44">
        <f t="shared" si="4"/>
        <v>3300</v>
      </c>
    </row>
    <row r="85" spans="1:14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60"/>
      <c r="G85" s="60"/>
      <c r="H85" s="44"/>
      <c r="I85" s="44"/>
      <c r="J85" s="60"/>
      <c r="K85" s="60"/>
      <c r="L85" s="44">
        <f t="shared" si="7"/>
        <v>6500</v>
      </c>
      <c r="M85" s="44">
        <v>0</v>
      </c>
      <c r="N85" s="44">
        <f t="shared" si="4"/>
        <v>6500</v>
      </c>
    </row>
    <row r="86" spans="1:14" ht="15" hidden="1" customHeight="1" x14ac:dyDescent="0.2">
      <c r="A86" s="57" t="s">
        <v>144</v>
      </c>
      <c r="B86" s="45" t="s">
        <v>145</v>
      </c>
      <c r="C86" s="44">
        <v>2750</v>
      </c>
      <c r="D86" s="44"/>
      <c r="E86" s="44"/>
      <c r="F86" s="60"/>
      <c r="G86" s="60"/>
      <c r="H86" s="44"/>
      <c r="I86" s="44"/>
      <c r="J86" s="60"/>
      <c r="K86" s="60"/>
      <c r="L86" s="44">
        <f t="shared" si="7"/>
        <v>2750</v>
      </c>
      <c r="M86" s="44">
        <v>1639.2</v>
      </c>
      <c r="N86" s="44">
        <f t="shared" si="4"/>
        <v>1110.8</v>
      </c>
    </row>
    <row r="87" spans="1:14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60">
        <f>5000+12500</f>
        <v>17500</v>
      </c>
      <c r="G87" s="60"/>
      <c r="H87" s="44"/>
      <c r="I87" s="44">
        <v>1800</v>
      </c>
      <c r="J87" s="60"/>
      <c r="K87" s="60"/>
      <c r="L87" s="44">
        <f t="shared" si="7"/>
        <v>48500</v>
      </c>
      <c r="M87" s="44">
        <v>12631.6</v>
      </c>
      <c r="N87" s="44">
        <f t="shared" si="4"/>
        <v>35868.400000000001</v>
      </c>
    </row>
    <row r="88" spans="1:14" x14ac:dyDescent="0.2">
      <c r="A88" s="57" t="s">
        <v>148</v>
      </c>
      <c r="B88" s="45" t="s">
        <v>149</v>
      </c>
      <c r="C88" s="44">
        <v>5200</v>
      </c>
      <c r="D88" s="44"/>
      <c r="E88" s="44"/>
      <c r="F88" s="60"/>
      <c r="G88" s="60"/>
      <c r="H88" s="44"/>
      <c r="I88" s="44"/>
      <c r="J88" s="60"/>
      <c r="K88" s="60"/>
      <c r="L88" s="44">
        <f t="shared" si="7"/>
        <v>5200</v>
      </c>
      <c r="M88" s="44">
        <v>3165.75</v>
      </c>
      <c r="N88" s="44">
        <f t="shared" si="4"/>
        <v>2034.25</v>
      </c>
    </row>
    <row r="89" spans="1:14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60"/>
      <c r="G89" s="60"/>
      <c r="H89" s="44"/>
      <c r="I89" s="44"/>
      <c r="J89" s="60"/>
      <c r="K89" s="60"/>
      <c r="L89" s="44">
        <f t="shared" si="7"/>
        <v>4000</v>
      </c>
      <c r="M89" s="44">
        <v>2790.1500000000005</v>
      </c>
      <c r="N89" s="44">
        <f t="shared" si="4"/>
        <v>1209.8499999999995</v>
      </c>
    </row>
    <row r="90" spans="1:14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60"/>
      <c r="G90" s="60"/>
      <c r="H90" s="44"/>
      <c r="I90" s="44"/>
      <c r="J90" s="60"/>
      <c r="K90" s="60"/>
      <c r="L90" s="44">
        <f t="shared" si="7"/>
        <v>6000</v>
      </c>
      <c r="M90" s="44">
        <v>2539.9499999999998</v>
      </c>
      <c r="N90" s="44">
        <f t="shared" si="4"/>
        <v>3460.05</v>
      </c>
    </row>
    <row r="91" spans="1:14" x14ac:dyDescent="0.2">
      <c r="A91" s="57" t="s">
        <v>154</v>
      </c>
      <c r="B91" s="45" t="s">
        <v>155</v>
      </c>
      <c r="C91" s="44">
        <v>875</v>
      </c>
      <c r="D91" s="44"/>
      <c r="E91" s="44"/>
      <c r="F91" s="60"/>
      <c r="G91" s="60"/>
      <c r="H91" s="44"/>
      <c r="I91" s="44"/>
      <c r="J91" s="60"/>
      <c r="K91" s="60"/>
      <c r="L91" s="44">
        <f t="shared" si="7"/>
        <v>875</v>
      </c>
      <c r="M91" s="44">
        <v>810</v>
      </c>
      <c r="N91" s="44">
        <f t="shared" si="4"/>
        <v>65</v>
      </c>
    </row>
    <row r="92" spans="1:14" x14ac:dyDescent="0.2">
      <c r="A92" s="57" t="s">
        <v>156</v>
      </c>
      <c r="B92" s="45" t="s">
        <v>157</v>
      </c>
      <c r="C92" s="44">
        <v>1000</v>
      </c>
      <c r="D92" s="44"/>
      <c r="E92" s="44"/>
      <c r="F92" s="60"/>
      <c r="G92" s="60"/>
      <c r="H92" s="44"/>
      <c r="I92" s="44"/>
      <c r="J92" s="60"/>
      <c r="K92" s="60"/>
      <c r="L92" s="44">
        <f t="shared" si="7"/>
        <v>1000</v>
      </c>
      <c r="M92" s="44">
        <v>0</v>
      </c>
      <c r="N92" s="44">
        <f t="shared" si="4"/>
        <v>1000</v>
      </c>
    </row>
    <row r="93" spans="1:14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60"/>
      <c r="G93" s="60"/>
      <c r="H93" s="44"/>
      <c r="I93" s="44"/>
      <c r="J93" s="60"/>
      <c r="K93" s="60"/>
      <c r="L93" s="44">
        <f t="shared" si="7"/>
        <v>2000</v>
      </c>
      <c r="M93" s="44">
        <v>220</v>
      </c>
      <c r="N93" s="44">
        <f t="shared" si="4"/>
        <v>1780</v>
      </c>
    </row>
    <row r="94" spans="1:14" x14ac:dyDescent="0.2">
      <c r="A94" s="57" t="s">
        <v>160</v>
      </c>
      <c r="B94" s="45" t="s">
        <v>161</v>
      </c>
      <c r="C94" s="44">
        <v>8000</v>
      </c>
      <c r="D94" s="44"/>
      <c r="E94" s="44"/>
      <c r="F94" s="60"/>
      <c r="G94" s="60"/>
      <c r="H94" s="44"/>
      <c r="I94" s="44"/>
      <c r="J94" s="60"/>
      <c r="K94" s="60"/>
      <c r="L94" s="44">
        <f t="shared" si="7"/>
        <v>8000</v>
      </c>
      <c r="M94" s="44">
        <v>6517.6299999999992</v>
      </c>
      <c r="N94" s="44">
        <f t="shared" si="4"/>
        <v>1482.3700000000008</v>
      </c>
    </row>
    <row r="95" spans="1:14" x14ac:dyDescent="0.2">
      <c r="A95" s="57" t="s">
        <v>162</v>
      </c>
      <c r="B95" s="45" t="s">
        <v>163</v>
      </c>
      <c r="C95" s="44">
        <v>2000</v>
      </c>
      <c r="D95" s="44"/>
      <c r="E95" s="44"/>
      <c r="F95" s="60"/>
      <c r="G95" s="60"/>
      <c r="H95" s="44"/>
      <c r="I95" s="44"/>
      <c r="J95" s="60"/>
      <c r="K95" s="60"/>
      <c r="L95" s="44">
        <f t="shared" si="7"/>
        <v>2000</v>
      </c>
      <c r="M95" s="44">
        <v>761.8</v>
      </c>
      <c r="N95" s="44">
        <f t="shared" ref="N95:N136" si="8">L95-M95</f>
        <v>1238.2</v>
      </c>
    </row>
    <row r="96" spans="1:14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60"/>
      <c r="G96" s="60"/>
      <c r="H96" s="44"/>
      <c r="I96" s="44"/>
      <c r="J96" s="60"/>
      <c r="K96" s="60"/>
      <c r="L96" s="44">
        <f t="shared" si="7"/>
        <v>25500</v>
      </c>
      <c r="M96" s="44">
        <v>11828.14</v>
      </c>
      <c r="N96" s="44">
        <f t="shared" si="8"/>
        <v>13671.86</v>
      </c>
    </row>
    <row r="97" spans="1:14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60"/>
      <c r="G97" s="60"/>
      <c r="H97" s="44"/>
      <c r="I97" s="44"/>
      <c r="J97" s="60"/>
      <c r="K97" s="60"/>
      <c r="L97" s="44">
        <f t="shared" si="7"/>
        <v>9600</v>
      </c>
      <c r="M97" s="44">
        <v>875.2</v>
      </c>
      <c r="N97" s="44">
        <f t="shared" si="8"/>
        <v>8724.7999999999993</v>
      </c>
    </row>
    <row r="98" spans="1:14" x14ac:dyDescent="0.2">
      <c r="A98" s="57" t="s">
        <v>168</v>
      </c>
      <c r="B98" s="45" t="s">
        <v>169</v>
      </c>
      <c r="C98" s="44">
        <v>3000</v>
      </c>
      <c r="D98" s="44"/>
      <c r="E98" s="44"/>
      <c r="F98" s="60"/>
      <c r="G98" s="60"/>
      <c r="H98" s="44"/>
      <c r="I98" s="44"/>
      <c r="J98" s="60"/>
      <c r="K98" s="60"/>
      <c r="L98" s="44">
        <f t="shared" si="7"/>
        <v>3000</v>
      </c>
      <c r="M98" s="44">
        <v>233</v>
      </c>
      <c r="N98" s="44">
        <f t="shared" si="8"/>
        <v>2767</v>
      </c>
    </row>
    <row r="99" spans="1:14" x14ac:dyDescent="0.2">
      <c r="A99" s="57" t="s">
        <v>170</v>
      </c>
      <c r="B99" s="45" t="s">
        <v>171</v>
      </c>
      <c r="C99" s="44">
        <v>210345</v>
      </c>
      <c r="D99" s="44"/>
      <c r="E99" s="44"/>
      <c r="F99" s="60"/>
      <c r="G99" s="60"/>
      <c r="H99" s="44"/>
      <c r="I99" s="44">
        <v>20500</v>
      </c>
      <c r="J99" s="60"/>
      <c r="K99" s="60"/>
      <c r="L99" s="44">
        <f t="shared" si="7"/>
        <v>189845</v>
      </c>
      <c r="M99" s="44">
        <v>189835.81</v>
      </c>
      <c r="N99" s="44">
        <f t="shared" si="8"/>
        <v>9.1900000000023283</v>
      </c>
    </row>
    <row r="100" spans="1:14" x14ac:dyDescent="0.2">
      <c r="A100" s="57">
        <v>272</v>
      </c>
      <c r="B100" s="45" t="s">
        <v>284</v>
      </c>
      <c r="C100" s="44">
        <v>8000</v>
      </c>
      <c r="D100" s="44">
        <v>35000</v>
      </c>
      <c r="E100" s="44"/>
      <c r="F100" s="60"/>
      <c r="G100" s="60"/>
      <c r="H100" s="44"/>
      <c r="I100" s="44"/>
      <c r="J100" s="60"/>
      <c r="K100" s="60">
        <v>43000</v>
      </c>
      <c r="L100" s="44">
        <f t="shared" si="7"/>
        <v>0</v>
      </c>
      <c r="M100" s="44">
        <v>0</v>
      </c>
      <c r="N100" s="44">
        <f t="shared" si="8"/>
        <v>0</v>
      </c>
    </row>
    <row r="101" spans="1:14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60"/>
      <c r="G101" s="60"/>
      <c r="H101" s="44"/>
      <c r="I101" s="44"/>
      <c r="J101" s="60"/>
      <c r="K101" s="60"/>
      <c r="L101" s="44">
        <f t="shared" si="7"/>
        <v>2000</v>
      </c>
      <c r="M101" s="44">
        <v>0</v>
      </c>
      <c r="N101" s="44">
        <f t="shared" si="8"/>
        <v>2000</v>
      </c>
    </row>
    <row r="102" spans="1:14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60"/>
      <c r="G102" s="60"/>
      <c r="H102" s="44"/>
      <c r="I102" s="44"/>
      <c r="J102" s="60"/>
      <c r="K102" s="60">
        <v>15450</v>
      </c>
      <c r="L102" s="44">
        <f t="shared" si="7"/>
        <v>0</v>
      </c>
      <c r="M102" s="44">
        <v>0</v>
      </c>
      <c r="N102" s="44">
        <f t="shared" si="8"/>
        <v>0</v>
      </c>
    </row>
    <row r="103" spans="1:14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60"/>
      <c r="G103" s="60">
        <v>75000</v>
      </c>
      <c r="H103" s="44"/>
      <c r="I103" s="44"/>
      <c r="J103" s="60"/>
      <c r="K103" s="60"/>
      <c r="L103" s="44">
        <f t="shared" si="7"/>
        <v>0</v>
      </c>
      <c r="M103" s="44">
        <v>0</v>
      </c>
      <c r="N103" s="44">
        <f t="shared" si="8"/>
        <v>0</v>
      </c>
    </row>
    <row r="104" spans="1:14" ht="15" hidden="1" customHeight="1" x14ac:dyDescent="0.2">
      <c r="A104" s="57">
        <v>279</v>
      </c>
      <c r="B104" s="45" t="s">
        <v>242</v>
      </c>
      <c r="C104" s="44">
        <v>750</v>
      </c>
      <c r="D104" s="44"/>
      <c r="E104" s="44"/>
      <c r="F104" s="60"/>
      <c r="G104" s="60"/>
      <c r="H104" s="44"/>
      <c r="I104" s="44"/>
      <c r="J104" s="60"/>
      <c r="K104" s="60"/>
      <c r="L104" s="44">
        <f t="shared" si="7"/>
        <v>750</v>
      </c>
      <c r="M104" s="44">
        <v>0</v>
      </c>
      <c r="N104" s="44">
        <f t="shared" si="8"/>
        <v>750</v>
      </c>
    </row>
    <row r="105" spans="1:14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60"/>
      <c r="G105" s="60"/>
      <c r="H105" s="44"/>
      <c r="I105" s="44"/>
      <c r="J105" s="60"/>
      <c r="K105" s="60"/>
      <c r="L105" s="44">
        <f t="shared" si="7"/>
        <v>8500</v>
      </c>
      <c r="M105" s="44">
        <v>0</v>
      </c>
      <c r="N105" s="44">
        <f t="shared" si="8"/>
        <v>8500</v>
      </c>
    </row>
    <row r="106" spans="1:14" ht="15" hidden="1" customHeight="1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60"/>
      <c r="G106" s="60"/>
      <c r="H106" s="44"/>
      <c r="I106" s="44"/>
      <c r="J106" s="60"/>
      <c r="K106" s="60"/>
      <c r="L106" s="44">
        <f t="shared" si="7"/>
        <v>5250</v>
      </c>
      <c r="M106" s="44">
        <v>385.31</v>
      </c>
      <c r="N106" s="44">
        <f t="shared" si="8"/>
        <v>4864.6899999999996</v>
      </c>
    </row>
    <row r="107" spans="1:14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60"/>
      <c r="G107" s="60"/>
      <c r="H107" s="44"/>
      <c r="I107" s="44"/>
      <c r="J107" s="60"/>
      <c r="K107" s="60"/>
      <c r="L107" s="44">
        <f t="shared" si="7"/>
        <v>19000</v>
      </c>
      <c r="M107" s="44">
        <v>1445</v>
      </c>
      <c r="N107" s="44">
        <f t="shared" si="8"/>
        <v>17555</v>
      </c>
    </row>
    <row r="108" spans="1:14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60">
        <v>4500</v>
      </c>
      <c r="G108" s="60"/>
      <c r="H108" s="44"/>
      <c r="I108" s="44"/>
      <c r="J108" s="60"/>
      <c r="K108" s="60"/>
      <c r="L108" s="44">
        <f t="shared" si="7"/>
        <v>685137</v>
      </c>
      <c r="M108" s="44">
        <v>684248.14999999991</v>
      </c>
      <c r="N108" s="44">
        <f t="shared" si="8"/>
        <v>888.85000000009313</v>
      </c>
    </row>
    <row r="109" spans="1:14" x14ac:dyDescent="0.2">
      <c r="A109" s="57">
        <v>286</v>
      </c>
      <c r="B109" s="45" t="s">
        <v>184</v>
      </c>
      <c r="C109" s="44">
        <v>3247.82</v>
      </c>
      <c r="D109" s="44"/>
      <c r="E109" s="44"/>
      <c r="F109" s="60"/>
      <c r="G109" s="60"/>
      <c r="H109" s="44"/>
      <c r="I109" s="44"/>
      <c r="J109" s="60"/>
      <c r="K109" s="60"/>
      <c r="L109" s="44">
        <f t="shared" si="7"/>
        <v>3247.82</v>
      </c>
      <c r="M109" s="44">
        <v>0</v>
      </c>
      <c r="N109" s="44">
        <f t="shared" si="8"/>
        <v>3247.82</v>
      </c>
    </row>
    <row r="110" spans="1:14" x14ac:dyDescent="0.2">
      <c r="A110" s="57">
        <v>289</v>
      </c>
      <c r="B110" s="45" t="s">
        <v>185</v>
      </c>
      <c r="C110" s="44">
        <v>1200</v>
      </c>
      <c r="D110" s="44"/>
      <c r="E110" s="44"/>
      <c r="F110" s="60"/>
      <c r="G110" s="60"/>
      <c r="H110" s="44"/>
      <c r="I110" s="44"/>
      <c r="J110" s="60"/>
      <c r="K110" s="60"/>
      <c r="L110" s="44">
        <f t="shared" si="7"/>
        <v>1200</v>
      </c>
      <c r="M110" s="44">
        <v>0</v>
      </c>
      <c r="N110" s="44">
        <f t="shared" si="8"/>
        <v>1200</v>
      </c>
    </row>
    <row r="111" spans="1:14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60"/>
      <c r="G111" s="60"/>
      <c r="H111" s="44"/>
      <c r="I111" s="44"/>
      <c r="J111" s="60"/>
      <c r="K111" s="60"/>
      <c r="L111" s="44">
        <f t="shared" si="7"/>
        <v>6700</v>
      </c>
      <c r="M111" s="44">
        <v>4665.5599999999995</v>
      </c>
      <c r="N111" s="44">
        <f t="shared" si="8"/>
        <v>2034.4400000000005</v>
      </c>
    </row>
    <row r="112" spans="1:14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60"/>
      <c r="G112" s="60"/>
      <c r="H112" s="44"/>
      <c r="I112" s="44"/>
      <c r="J112" s="60"/>
      <c r="K112" s="60"/>
      <c r="L112" s="44">
        <f t="shared" si="7"/>
        <v>2000</v>
      </c>
      <c r="M112" s="44">
        <v>1019.59</v>
      </c>
      <c r="N112" s="44">
        <f t="shared" si="8"/>
        <v>980.41</v>
      </c>
    </row>
    <row r="113" spans="1:14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60"/>
      <c r="G113" s="60"/>
      <c r="H113" s="44"/>
      <c r="I113" s="44">
        <v>600</v>
      </c>
      <c r="J113" s="60"/>
      <c r="K113" s="60"/>
      <c r="L113" s="44">
        <f t="shared" si="7"/>
        <v>39800</v>
      </c>
      <c r="M113" s="44">
        <v>26475</v>
      </c>
      <c r="N113" s="44">
        <f t="shared" si="8"/>
        <v>13325</v>
      </c>
    </row>
    <row r="114" spans="1:14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60"/>
      <c r="G114" s="60"/>
      <c r="H114" s="44"/>
      <c r="I114" s="44"/>
      <c r="J114" s="60"/>
      <c r="K114" s="60"/>
      <c r="L114" s="44">
        <f t="shared" si="7"/>
        <v>2000</v>
      </c>
      <c r="M114" s="44">
        <v>0</v>
      </c>
      <c r="N114" s="44">
        <f t="shared" si="8"/>
        <v>2000</v>
      </c>
    </row>
    <row r="115" spans="1:14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60"/>
      <c r="G115" s="60"/>
      <c r="H115" s="44"/>
      <c r="I115" s="44"/>
      <c r="J115" s="60"/>
      <c r="K115" s="60"/>
      <c r="L115" s="44">
        <f t="shared" si="7"/>
        <v>13000</v>
      </c>
      <c r="M115" s="44">
        <v>579.99</v>
      </c>
      <c r="N115" s="44">
        <f t="shared" si="8"/>
        <v>12420.01</v>
      </c>
    </row>
    <row r="116" spans="1:14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60"/>
      <c r="G116" s="60"/>
      <c r="H116" s="44"/>
      <c r="I116" s="44"/>
      <c r="J116" s="60"/>
      <c r="K116" s="60"/>
      <c r="L116" s="44">
        <f t="shared" si="7"/>
        <v>81250</v>
      </c>
      <c r="M116" s="44">
        <v>46546.9</v>
      </c>
      <c r="N116" s="44">
        <f t="shared" si="8"/>
        <v>34703.1</v>
      </c>
    </row>
    <row r="117" spans="1:14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60"/>
      <c r="G117" s="60"/>
      <c r="H117" s="44"/>
      <c r="I117" s="44"/>
      <c r="J117" s="60"/>
      <c r="K117" s="60"/>
      <c r="L117" s="44">
        <f t="shared" si="7"/>
        <v>17000</v>
      </c>
      <c r="M117" s="44">
        <v>4187.45</v>
      </c>
      <c r="N117" s="44">
        <f t="shared" si="8"/>
        <v>12812.55</v>
      </c>
    </row>
    <row r="118" spans="1:14" x14ac:dyDescent="0.2">
      <c r="A118" s="57"/>
      <c r="B118" s="45"/>
      <c r="C118" s="44"/>
      <c r="D118" s="44"/>
      <c r="E118" s="44"/>
      <c r="F118" s="60"/>
      <c r="G118" s="60"/>
      <c r="H118" s="44"/>
      <c r="I118" s="44"/>
      <c r="J118" s="60"/>
      <c r="K118" s="60"/>
      <c r="L118" s="44"/>
      <c r="M118" s="44"/>
      <c r="N118" s="44"/>
    </row>
    <row r="119" spans="1:14" x14ac:dyDescent="0.2">
      <c r="A119" s="57"/>
      <c r="B119" s="45"/>
      <c r="C119" s="44"/>
      <c r="D119" s="44"/>
      <c r="E119" s="44"/>
      <c r="F119" s="60"/>
      <c r="G119" s="60"/>
      <c r="H119" s="44"/>
      <c r="I119" s="44"/>
      <c r="J119" s="60"/>
      <c r="K119" s="60"/>
      <c r="L119" s="44"/>
      <c r="M119" s="44"/>
      <c r="N119" s="44"/>
    </row>
    <row r="120" spans="1:14" ht="15.75" x14ac:dyDescent="0.25">
      <c r="A120" s="55">
        <v>3</v>
      </c>
      <c r="B120" s="56" t="s">
        <v>200</v>
      </c>
      <c r="C120" s="42"/>
      <c r="D120" s="44"/>
      <c r="E120" s="44"/>
      <c r="F120" s="60"/>
      <c r="G120" s="60"/>
      <c r="H120" s="44"/>
      <c r="I120" s="44"/>
      <c r="J120" s="60"/>
      <c r="K120" s="60"/>
      <c r="L120" s="44"/>
      <c r="M120" s="44"/>
      <c r="N120" s="44"/>
    </row>
    <row r="121" spans="1:14" x14ac:dyDescent="0.2">
      <c r="A121" s="58">
        <v>322</v>
      </c>
      <c r="B121" s="59" t="s">
        <v>202</v>
      </c>
      <c r="C121" s="60">
        <v>20000</v>
      </c>
      <c r="D121" s="44">
        <v>6500</v>
      </c>
      <c r="E121" s="44"/>
      <c r="F121" s="60"/>
      <c r="G121" s="60"/>
      <c r="H121" s="44"/>
      <c r="I121" s="44"/>
      <c r="J121" s="60"/>
      <c r="K121" s="60">
        <v>26500</v>
      </c>
      <c r="L121" s="44">
        <f t="shared" ref="L121:L136" si="9">C121+D121-E121+F121-G121+J121-K121</f>
        <v>0</v>
      </c>
      <c r="M121" s="44">
        <v>0</v>
      </c>
      <c r="N121" s="44">
        <f t="shared" si="8"/>
        <v>0</v>
      </c>
    </row>
    <row r="122" spans="1:14" x14ac:dyDescent="0.2">
      <c r="A122" s="58" t="s">
        <v>203</v>
      </c>
      <c r="B122" s="59" t="s">
        <v>204</v>
      </c>
      <c r="C122" s="60">
        <v>0</v>
      </c>
      <c r="D122" s="44"/>
      <c r="E122" s="44"/>
      <c r="F122" s="60"/>
      <c r="G122" s="60"/>
      <c r="H122" s="44"/>
      <c r="I122" s="44"/>
      <c r="J122" s="60"/>
      <c r="K122" s="60"/>
      <c r="L122" s="44">
        <f t="shared" si="9"/>
        <v>0</v>
      </c>
      <c r="M122" s="44">
        <v>0</v>
      </c>
      <c r="N122" s="44">
        <f t="shared" si="8"/>
        <v>0</v>
      </c>
    </row>
    <row r="123" spans="1:14" x14ac:dyDescent="0.2">
      <c r="A123" s="58">
        <v>323</v>
      </c>
      <c r="B123" s="59" t="s">
        <v>204</v>
      </c>
      <c r="C123" s="60">
        <v>4000</v>
      </c>
      <c r="D123" s="44"/>
      <c r="E123" s="44"/>
      <c r="F123" s="60"/>
      <c r="G123" s="60"/>
      <c r="H123" s="44"/>
      <c r="I123" s="44"/>
      <c r="J123" s="60"/>
      <c r="K123" s="60"/>
      <c r="L123" s="44">
        <f t="shared" si="9"/>
        <v>4000</v>
      </c>
      <c r="M123" s="44">
        <v>0</v>
      </c>
      <c r="N123" s="44">
        <f t="shared" si="8"/>
        <v>4000</v>
      </c>
    </row>
    <row r="124" spans="1:14" x14ac:dyDescent="0.2">
      <c r="A124" s="58">
        <v>324</v>
      </c>
      <c r="B124" s="59" t="s">
        <v>206</v>
      </c>
      <c r="C124" s="60">
        <v>76750</v>
      </c>
      <c r="D124" s="44"/>
      <c r="E124" s="44"/>
      <c r="F124" s="60"/>
      <c r="G124" s="60"/>
      <c r="H124" s="44"/>
      <c r="I124" s="44"/>
      <c r="J124" s="60">
        <v>47800</v>
      </c>
      <c r="K124" s="60">
        <v>45000</v>
      </c>
      <c r="L124" s="44">
        <f t="shared" si="9"/>
        <v>79550</v>
      </c>
      <c r="M124" s="44">
        <v>0</v>
      </c>
      <c r="N124" s="44">
        <f t="shared" si="8"/>
        <v>79550</v>
      </c>
    </row>
    <row r="125" spans="1:14" ht="15" hidden="1" customHeight="1" x14ac:dyDescent="0.2">
      <c r="A125" s="58" t="s">
        <v>207</v>
      </c>
      <c r="B125" s="59" t="s">
        <v>208</v>
      </c>
      <c r="C125" s="60">
        <v>0</v>
      </c>
      <c r="D125" s="44"/>
      <c r="E125" s="44"/>
      <c r="F125" s="60"/>
      <c r="G125" s="60"/>
      <c r="H125" s="44"/>
      <c r="I125" s="44"/>
      <c r="J125" s="60"/>
      <c r="K125" s="60"/>
      <c r="L125" s="44">
        <f t="shared" si="9"/>
        <v>0</v>
      </c>
      <c r="M125" s="44">
        <v>0</v>
      </c>
      <c r="N125" s="44">
        <f t="shared" si="8"/>
        <v>0</v>
      </c>
    </row>
    <row r="126" spans="1:14" x14ac:dyDescent="0.2">
      <c r="A126" s="58">
        <v>326</v>
      </c>
      <c r="B126" s="59" t="s">
        <v>243</v>
      </c>
      <c r="C126" s="60">
        <v>1000</v>
      </c>
      <c r="D126" s="44"/>
      <c r="E126" s="44"/>
      <c r="F126" s="60"/>
      <c r="G126" s="60"/>
      <c r="H126" s="44"/>
      <c r="I126" s="44"/>
      <c r="J126" s="60"/>
      <c r="K126" s="60"/>
      <c r="L126" s="44">
        <f t="shared" si="9"/>
        <v>1000</v>
      </c>
      <c r="M126" s="44">
        <v>0</v>
      </c>
      <c r="N126" s="44">
        <f t="shared" si="8"/>
        <v>1000</v>
      </c>
    </row>
    <row r="127" spans="1:14" x14ac:dyDescent="0.2">
      <c r="A127" s="58">
        <v>328</v>
      </c>
      <c r="B127" s="59" t="s">
        <v>210</v>
      </c>
      <c r="C127" s="60">
        <v>20000</v>
      </c>
      <c r="D127" s="44">
        <v>9250</v>
      </c>
      <c r="E127" s="44"/>
      <c r="F127" s="60"/>
      <c r="G127" s="60"/>
      <c r="H127" s="44"/>
      <c r="I127" s="44"/>
      <c r="J127" s="60">
        <v>1700</v>
      </c>
      <c r="K127" s="60"/>
      <c r="L127" s="44">
        <f t="shared" si="9"/>
        <v>30950</v>
      </c>
      <c r="M127" s="44">
        <v>22570</v>
      </c>
      <c r="N127" s="44">
        <f t="shared" si="8"/>
        <v>8380</v>
      </c>
    </row>
    <row r="128" spans="1:14" ht="15" hidden="1" customHeight="1" x14ac:dyDescent="0.2">
      <c r="A128" s="58">
        <v>329</v>
      </c>
      <c r="B128" s="59" t="s">
        <v>212</v>
      </c>
      <c r="C128" s="60">
        <v>9000</v>
      </c>
      <c r="D128" s="44"/>
      <c r="E128" s="44"/>
      <c r="F128" s="60"/>
      <c r="G128" s="60"/>
      <c r="H128" s="44"/>
      <c r="I128" s="44"/>
      <c r="J128" s="60">
        <v>6000</v>
      </c>
      <c r="K128" s="60"/>
      <c r="L128" s="44">
        <f t="shared" si="9"/>
        <v>15000</v>
      </c>
      <c r="M128" s="44">
        <v>5050</v>
      </c>
      <c r="N128" s="44">
        <f t="shared" si="8"/>
        <v>9950</v>
      </c>
    </row>
    <row r="129" spans="1:14" x14ac:dyDescent="0.2">
      <c r="A129" s="58"/>
      <c r="B129" s="59"/>
      <c r="C129" s="60"/>
      <c r="D129" s="44"/>
      <c r="E129" s="44"/>
      <c r="F129" s="60"/>
      <c r="G129" s="60"/>
      <c r="H129" s="44"/>
      <c r="I129" s="44"/>
      <c r="J129" s="60"/>
      <c r="K129" s="60"/>
      <c r="L129" s="44"/>
      <c r="M129" s="44"/>
      <c r="N129" s="44"/>
    </row>
    <row r="130" spans="1:14" x14ac:dyDescent="0.2">
      <c r="A130" s="57"/>
      <c r="B130" s="45"/>
      <c r="C130" s="44"/>
      <c r="D130" s="44"/>
      <c r="E130" s="44"/>
      <c r="F130" s="60"/>
      <c r="G130" s="60"/>
      <c r="H130" s="44"/>
      <c r="I130" s="44"/>
      <c r="J130" s="60"/>
      <c r="K130" s="60"/>
      <c r="L130" s="44"/>
      <c r="M130" s="44"/>
      <c r="N130" s="44"/>
    </row>
    <row r="131" spans="1:14" ht="15.75" x14ac:dyDescent="0.25">
      <c r="A131" s="55">
        <v>4</v>
      </c>
      <c r="B131" s="56" t="s">
        <v>213</v>
      </c>
      <c r="C131" s="42"/>
      <c r="D131" s="44"/>
      <c r="E131" s="44"/>
      <c r="F131" s="60"/>
      <c r="G131" s="60"/>
      <c r="H131" s="44"/>
      <c r="I131" s="44"/>
      <c r="J131" s="60"/>
      <c r="K131" s="60"/>
      <c r="L131" s="44"/>
      <c r="M131" s="44"/>
      <c r="N131" s="44"/>
    </row>
    <row r="132" spans="1:14" x14ac:dyDescent="0.2">
      <c r="A132" s="57">
        <v>413</v>
      </c>
      <c r="B132" s="45" t="s">
        <v>215</v>
      </c>
      <c r="C132" s="44">
        <v>30410</v>
      </c>
      <c r="D132" s="44"/>
      <c r="E132" s="44"/>
      <c r="F132" s="60"/>
      <c r="G132" s="60"/>
      <c r="H132" s="44"/>
      <c r="I132" s="44"/>
      <c r="J132" s="60">
        <v>50000</v>
      </c>
      <c r="K132" s="60"/>
      <c r="L132" s="44">
        <f t="shared" si="9"/>
        <v>80410</v>
      </c>
      <c r="M132" s="44">
        <v>0</v>
      </c>
      <c r="N132" s="44">
        <f t="shared" si="8"/>
        <v>80410</v>
      </c>
    </row>
    <row r="133" spans="1:14" x14ac:dyDescent="0.2">
      <c r="A133" s="57">
        <v>415</v>
      </c>
      <c r="B133" s="45" t="s">
        <v>217</v>
      </c>
      <c r="C133" s="44">
        <v>6000</v>
      </c>
      <c r="D133" s="44"/>
      <c r="E133" s="44"/>
      <c r="F133" s="44"/>
      <c r="G133" s="44"/>
      <c r="H133" s="44"/>
      <c r="I133" s="44"/>
      <c r="J133" s="60"/>
      <c r="K133" s="60"/>
      <c r="L133" s="44">
        <f t="shared" si="9"/>
        <v>6000</v>
      </c>
      <c r="M133" s="44">
        <v>0</v>
      </c>
      <c r="N133" s="44">
        <f t="shared" si="8"/>
        <v>6000</v>
      </c>
    </row>
    <row r="134" spans="1:14" x14ac:dyDescent="0.2">
      <c r="A134" s="57">
        <v>419</v>
      </c>
      <c r="B134" s="45" t="s">
        <v>219</v>
      </c>
      <c r="C134" s="44">
        <v>131200</v>
      </c>
      <c r="D134" s="44"/>
      <c r="E134" s="44"/>
      <c r="F134" s="44"/>
      <c r="G134" s="44"/>
      <c r="H134" s="44"/>
      <c r="I134" s="44"/>
      <c r="J134" s="60">
        <v>55175</v>
      </c>
      <c r="K134" s="60"/>
      <c r="L134" s="44">
        <f t="shared" si="9"/>
        <v>186375</v>
      </c>
      <c r="M134" s="44">
        <v>138553.43</v>
      </c>
      <c r="N134" s="44">
        <f t="shared" si="8"/>
        <v>47821.570000000007</v>
      </c>
    </row>
    <row r="135" spans="1:14" x14ac:dyDescent="0.2">
      <c r="A135" s="57" t="s">
        <v>220</v>
      </c>
      <c r="B135" s="45" t="s">
        <v>221</v>
      </c>
      <c r="C135" s="44">
        <v>0</v>
      </c>
      <c r="D135" s="44"/>
      <c r="E135" s="44"/>
      <c r="F135" s="44"/>
      <c r="G135" s="44"/>
      <c r="H135" s="44"/>
      <c r="I135" s="44"/>
      <c r="J135" s="60"/>
      <c r="K135" s="60"/>
      <c r="L135" s="44">
        <f t="shared" si="9"/>
        <v>0</v>
      </c>
      <c r="M135" s="44">
        <v>0</v>
      </c>
      <c r="N135" s="44">
        <f t="shared" si="8"/>
        <v>0</v>
      </c>
    </row>
    <row r="136" spans="1:14" ht="15.75" thickBot="1" x14ac:dyDescent="0.25">
      <c r="A136" s="57">
        <v>472</v>
      </c>
      <c r="B136" s="45" t="s">
        <v>223</v>
      </c>
      <c r="C136" s="44">
        <v>6800</v>
      </c>
      <c r="D136" s="44"/>
      <c r="E136" s="44"/>
      <c r="F136" s="44"/>
      <c r="G136" s="44"/>
      <c r="H136" s="44"/>
      <c r="I136" s="44"/>
      <c r="J136" s="60"/>
      <c r="K136" s="60"/>
      <c r="L136" s="44">
        <f t="shared" si="9"/>
        <v>6800</v>
      </c>
      <c r="M136" s="44">
        <v>6103.04</v>
      </c>
      <c r="N136" s="44">
        <f t="shared" si="8"/>
        <v>696.96</v>
      </c>
    </row>
    <row r="137" spans="1:14" ht="16.5" thickBot="1" x14ac:dyDescent="0.3">
      <c r="A137" s="48"/>
      <c r="B137" s="49" t="s">
        <v>230</v>
      </c>
      <c r="C137" s="50">
        <f t="shared" ref="C137:N137" si="10">SUM(C27:C136)</f>
        <v>5636660.8700000001</v>
      </c>
      <c r="D137" s="50">
        <f t="shared" si="10"/>
        <v>284737.37</v>
      </c>
      <c r="E137" s="50">
        <f t="shared" si="10"/>
        <v>0</v>
      </c>
      <c r="F137" s="50">
        <f t="shared" si="10"/>
        <v>193000</v>
      </c>
      <c r="G137" s="50">
        <f t="shared" si="10"/>
        <v>193000</v>
      </c>
      <c r="H137" s="50">
        <f t="shared" si="10"/>
        <v>340032.37</v>
      </c>
      <c r="I137" s="50">
        <f t="shared" si="10"/>
        <v>210800</v>
      </c>
      <c r="J137" s="102">
        <f t="shared" si="10"/>
        <v>232050</v>
      </c>
      <c r="K137" s="102">
        <f t="shared" si="10"/>
        <v>232050</v>
      </c>
      <c r="L137" s="50">
        <f t="shared" si="10"/>
        <v>6050630.6100000003</v>
      </c>
      <c r="M137" s="50">
        <f t="shared" si="10"/>
        <v>4984807.3499999987</v>
      </c>
      <c r="N137" s="50">
        <f t="shared" si="10"/>
        <v>1065823.2599999998</v>
      </c>
    </row>
    <row r="138" spans="1:14" x14ac:dyDescent="0.2">
      <c r="A138" s="70"/>
      <c r="C138" s="89">
        <f>C22-C137</f>
        <v>0</v>
      </c>
      <c r="D138" s="89">
        <f>D22-D137</f>
        <v>0</v>
      </c>
      <c r="E138" s="72"/>
      <c r="F138" s="72"/>
      <c r="G138" s="72"/>
      <c r="H138" s="72"/>
      <c r="I138" s="72"/>
      <c r="J138" s="103"/>
      <c r="K138" s="103"/>
      <c r="L138" s="72"/>
      <c r="M138" s="72"/>
      <c r="N138" s="72"/>
    </row>
    <row r="139" spans="1:14" ht="15.75" thickBot="1" x14ac:dyDescent="0.25">
      <c r="E139" s="73"/>
      <c r="J139" s="94"/>
      <c r="K139" s="94"/>
      <c r="L139" s="69"/>
      <c r="M139" s="5"/>
    </row>
    <row r="140" spans="1:14" ht="15.75" x14ac:dyDescent="0.25">
      <c r="A140" s="2" t="s">
        <v>224</v>
      </c>
      <c r="B140" s="3"/>
      <c r="C140" s="4"/>
      <c r="D140" s="5"/>
      <c r="E140" s="5"/>
      <c r="F140" s="5"/>
      <c r="G140" s="5"/>
      <c r="H140" s="5"/>
      <c r="I140" s="5"/>
      <c r="J140" s="104"/>
      <c r="K140" s="104"/>
      <c r="L140" s="5"/>
      <c r="M140" s="5"/>
    </row>
    <row r="141" spans="1:14" ht="15.75" x14ac:dyDescent="0.25">
      <c r="A141" s="6" t="s">
        <v>2</v>
      </c>
      <c r="B141" s="7"/>
      <c r="C141" s="8"/>
      <c r="D141" s="5"/>
      <c r="E141" s="5"/>
      <c r="F141" s="5"/>
      <c r="G141" s="5"/>
      <c r="H141" s="5"/>
      <c r="I141" s="5"/>
      <c r="J141" s="104"/>
      <c r="K141" s="104"/>
      <c r="L141" s="5"/>
      <c r="M141" s="5"/>
    </row>
    <row r="142" spans="1:14" ht="6" customHeight="1" thickBot="1" x14ac:dyDescent="0.25">
      <c r="A142" s="9"/>
      <c r="B142" s="10"/>
      <c r="C142" s="11"/>
      <c r="D142" s="5"/>
      <c r="E142" s="5"/>
      <c r="F142" s="5"/>
      <c r="G142" s="5"/>
      <c r="H142" s="5"/>
      <c r="I142" s="5"/>
      <c r="J142" s="104"/>
      <c r="K142" s="104"/>
      <c r="L142" s="5"/>
      <c r="M142" s="5"/>
    </row>
    <row r="143" spans="1:14" ht="8.1" customHeight="1" x14ac:dyDescent="0.2">
      <c r="A143" s="74"/>
      <c r="B143" s="75"/>
      <c r="C143" s="76"/>
      <c r="D143" s="5"/>
      <c r="E143" s="5"/>
      <c r="F143" s="5"/>
      <c r="G143" s="5"/>
      <c r="H143" s="5"/>
      <c r="I143" s="5"/>
      <c r="J143" s="104"/>
      <c r="K143" s="104"/>
      <c r="L143" s="5"/>
      <c r="M143" s="5"/>
    </row>
    <row r="144" spans="1:14" x14ac:dyDescent="0.2">
      <c r="A144" s="77" t="s">
        <v>225</v>
      </c>
      <c r="B144" s="78"/>
      <c r="C144" s="79"/>
      <c r="D144" s="5"/>
      <c r="E144" s="5"/>
      <c r="F144" s="5"/>
      <c r="G144" s="5"/>
      <c r="H144" s="5"/>
      <c r="I144" s="5"/>
      <c r="J144" s="104"/>
      <c r="K144" s="104"/>
      <c r="L144" s="5"/>
    </row>
    <row r="145" spans="1:12" x14ac:dyDescent="0.2">
      <c r="A145" s="80" t="s">
        <v>244</v>
      </c>
      <c r="B145" s="78"/>
      <c r="C145" s="105">
        <f>1483606.58-29113.73</f>
        <v>1454492.85</v>
      </c>
      <c r="D145" s="5"/>
      <c r="E145" s="5"/>
      <c r="F145" s="5"/>
      <c r="G145" s="5"/>
      <c r="H145" s="5"/>
      <c r="I145" s="5"/>
      <c r="J145" s="104"/>
      <c r="K145" s="104"/>
      <c r="L145" s="5"/>
    </row>
    <row r="146" spans="1:12" x14ac:dyDescent="0.2">
      <c r="A146" s="80" t="s">
        <v>226</v>
      </c>
      <c r="B146" s="78"/>
      <c r="C146" s="106">
        <f>M22</f>
        <v>4862365.88</v>
      </c>
      <c r="D146" s="5"/>
      <c r="E146" s="5"/>
      <c r="F146" s="5"/>
      <c r="G146" s="5"/>
      <c r="H146" s="5"/>
      <c r="I146" s="5"/>
      <c r="J146" s="104"/>
      <c r="K146" s="104"/>
      <c r="L146" s="5"/>
    </row>
    <row r="147" spans="1:12" x14ac:dyDescent="0.2">
      <c r="A147" s="80" t="s">
        <v>227</v>
      </c>
      <c r="B147" s="78"/>
      <c r="C147" s="107">
        <f>-M137</f>
        <v>-4984807.3499999987</v>
      </c>
      <c r="D147" s="5"/>
      <c r="E147" s="5"/>
      <c r="F147" s="5"/>
      <c r="G147" s="5"/>
      <c r="H147" s="5"/>
      <c r="I147" s="5"/>
      <c r="J147" s="104"/>
      <c r="K147" s="104"/>
      <c r="L147" s="5"/>
    </row>
    <row r="148" spans="1:12" ht="15.75" x14ac:dyDescent="0.25">
      <c r="A148" s="83" t="s">
        <v>228</v>
      </c>
      <c r="B148" s="84"/>
      <c r="C148" s="108">
        <f>SUM(C145:C147)</f>
        <v>1332051.3800000018</v>
      </c>
      <c r="D148" s="5"/>
      <c r="E148" s="5"/>
      <c r="F148" s="5"/>
      <c r="G148" s="5"/>
      <c r="H148" s="5"/>
      <c r="I148" s="5"/>
      <c r="J148" s="104"/>
      <c r="K148" s="104"/>
      <c r="L148" s="5"/>
    </row>
    <row r="149" spans="1:12" ht="15.75" x14ac:dyDescent="0.25">
      <c r="A149" s="83"/>
      <c r="B149" s="84"/>
      <c r="C149" s="108"/>
      <c r="D149" s="5"/>
      <c r="E149" s="5"/>
      <c r="F149" s="5"/>
      <c r="G149" s="5"/>
      <c r="H149" s="5"/>
      <c r="I149" s="5"/>
      <c r="J149" s="104"/>
      <c r="K149" s="104"/>
      <c r="L149" s="5"/>
    </row>
    <row r="150" spans="1:12" x14ac:dyDescent="0.2">
      <c r="A150" s="77" t="s">
        <v>229</v>
      </c>
      <c r="B150" s="78"/>
      <c r="C150" s="106"/>
      <c r="D150" s="5"/>
      <c r="E150" s="5"/>
      <c r="F150" s="5"/>
      <c r="G150" s="5"/>
      <c r="H150" s="5"/>
      <c r="I150" s="5"/>
      <c r="J150" s="104"/>
      <c r="K150" s="104"/>
      <c r="L150" s="5"/>
    </row>
    <row r="151" spans="1:12" x14ac:dyDescent="0.2">
      <c r="A151" s="80" t="s">
        <v>231</v>
      </c>
      <c r="B151" s="78"/>
      <c r="C151" s="106">
        <v>0</v>
      </c>
      <c r="D151" s="5"/>
      <c r="E151" s="5"/>
      <c r="F151" s="5"/>
      <c r="G151" s="5"/>
      <c r="H151" s="5"/>
      <c r="I151" s="5"/>
      <c r="J151" s="104"/>
      <c r="K151" s="104"/>
      <c r="L151" s="5"/>
    </row>
    <row r="152" spans="1:12" x14ac:dyDescent="0.2">
      <c r="A152" s="80" t="s">
        <v>272</v>
      </c>
      <c r="B152" s="78"/>
      <c r="C152" s="106">
        <v>10469.789999999999</v>
      </c>
      <c r="D152" s="5"/>
      <c r="E152" s="5"/>
      <c r="F152" s="5"/>
      <c r="G152" s="5"/>
      <c r="H152" s="5"/>
      <c r="I152" s="5"/>
      <c r="J152" s="104"/>
      <c r="K152" s="104"/>
      <c r="L152" s="5"/>
    </row>
    <row r="153" spans="1:12" x14ac:dyDescent="0.2">
      <c r="A153" s="80" t="s">
        <v>251</v>
      </c>
      <c r="B153" s="78"/>
      <c r="C153" s="106">
        <v>1241.7399999999998</v>
      </c>
      <c r="D153" s="5"/>
      <c r="E153" s="5"/>
      <c r="F153" s="5"/>
      <c r="G153" s="5"/>
      <c r="H153" s="5"/>
      <c r="I153" s="5"/>
      <c r="J153" s="104"/>
      <c r="K153" s="104"/>
      <c r="L153" s="5"/>
    </row>
    <row r="154" spans="1:12" x14ac:dyDescent="0.2">
      <c r="A154" s="80" t="s">
        <v>246</v>
      </c>
      <c r="B154" s="78"/>
      <c r="C154" s="106">
        <v>2563.21</v>
      </c>
      <c r="D154" s="5"/>
      <c r="E154" s="5"/>
      <c r="F154" s="5"/>
      <c r="G154" s="5"/>
      <c r="H154" s="5"/>
      <c r="I154" s="5"/>
      <c r="J154" s="104"/>
      <c r="K154" s="104"/>
      <c r="L154" s="5"/>
    </row>
    <row r="155" spans="1:12" ht="2.1" customHeight="1" x14ac:dyDescent="0.2">
      <c r="A155" s="80" t="s">
        <v>280</v>
      </c>
      <c r="B155" s="78"/>
      <c r="C155" s="106">
        <f>-382.5+0.01</f>
        <v>-382.49</v>
      </c>
      <c r="D155" s="5"/>
      <c r="E155" s="5"/>
      <c r="F155" s="5"/>
      <c r="G155" s="5"/>
      <c r="H155" s="5"/>
      <c r="I155" s="5"/>
      <c r="J155" s="104"/>
      <c r="K155" s="104"/>
      <c r="L155" s="5"/>
    </row>
    <row r="156" spans="1:12" x14ac:dyDescent="0.2">
      <c r="A156" s="80"/>
      <c r="B156" s="78"/>
      <c r="C156" s="107">
        <v>382.5</v>
      </c>
      <c r="D156" s="5"/>
      <c r="E156" s="5"/>
      <c r="F156" s="5"/>
      <c r="G156" s="5"/>
      <c r="H156" s="5"/>
      <c r="I156" s="5"/>
      <c r="J156" s="104"/>
      <c r="K156" s="104"/>
      <c r="L156" s="5"/>
    </row>
    <row r="157" spans="1:12" ht="2.1" customHeight="1" x14ac:dyDescent="0.25">
      <c r="A157" s="83"/>
      <c r="B157" s="84"/>
      <c r="C157" s="108">
        <f>SUM(C151:C156)</f>
        <v>14274.749999999998</v>
      </c>
      <c r="D157" s="5"/>
      <c r="E157" s="5"/>
      <c r="F157" s="5"/>
      <c r="G157" s="5"/>
      <c r="H157" s="5"/>
      <c r="I157" s="5"/>
      <c r="J157" s="104"/>
      <c r="K157" s="104"/>
      <c r="L157" s="5"/>
    </row>
    <row r="158" spans="1:12" ht="15.75" x14ac:dyDescent="0.25">
      <c r="A158" s="83"/>
      <c r="B158" s="84"/>
      <c r="C158" s="109"/>
      <c r="D158" s="5"/>
      <c r="E158" s="5"/>
      <c r="F158" s="5"/>
      <c r="G158" s="5"/>
      <c r="H158" s="5"/>
      <c r="I158" s="5"/>
      <c r="J158" s="104"/>
      <c r="K158" s="104"/>
      <c r="L158" s="5"/>
    </row>
    <row r="159" spans="1:12" ht="2.1" customHeight="1" x14ac:dyDescent="0.2">
      <c r="A159" s="80"/>
      <c r="B159" s="78"/>
      <c r="C159" s="106"/>
      <c r="D159" s="5"/>
      <c r="E159" s="5"/>
      <c r="F159" s="5"/>
      <c r="G159" s="5"/>
      <c r="H159" s="5"/>
      <c r="I159" s="5"/>
      <c r="J159" s="104"/>
      <c r="K159" s="104"/>
      <c r="L159" s="5"/>
    </row>
    <row r="160" spans="1:12" ht="16.5" thickBot="1" x14ac:dyDescent="0.3">
      <c r="A160" s="86" t="s">
        <v>285</v>
      </c>
      <c r="B160" s="87"/>
      <c r="C160" s="110">
        <f>C148+C157</f>
        <v>1346326.1300000018</v>
      </c>
      <c r="D160" s="5"/>
      <c r="E160" s="5"/>
      <c r="F160" s="5"/>
      <c r="G160" s="5"/>
      <c r="H160" s="5"/>
      <c r="I160" s="5"/>
      <c r="J160" s="104"/>
      <c r="K160" s="104"/>
      <c r="L160" s="5"/>
    </row>
    <row r="161" spans="1:12" x14ac:dyDescent="0.2">
      <c r="A161" s="94"/>
      <c r="B161" s="94"/>
      <c r="C161" s="95"/>
      <c r="D161" s="5"/>
      <c r="E161" s="5"/>
      <c r="F161" s="5"/>
      <c r="G161" s="5"/>
      <c r="H161" s="5"/>
      <c r="I161" s="5"/>
      <c r="J161" s="104"/>
      <c r="K161" s="104"/>
      <c r="L161" s="5"/>
    </row>
    <row r="162" spans="1:12" x14ac:dyDescent="0.2">
      <c r="B162" s="28" t="s">
        <v>286</v>
      </c>
      <c r="C162" s="68"/>
      <c r="D162" s="5"/>
      <c r="J162" s="94"/>
      <c r="K162" s="94"/>
    </row>
    <row r="178" spans="2:11" s="67" customFormat="1" x14ac:dyDescent="0.2"/>
    <row r="179" spans="2:11" s="67" customFormat="1" x14ac:dyDescent="0.2"/>
    <row r="180" spans="2:11" s="63" customFormat="1" ht="14.25" x14ac:dyDescent="0.2"/>
    <row r="181" spans="2:11" s="63" customFormat="1" ht="0.95" customHeight="1" x14ac:dyDescent="0.2">
      <c r="B181" s="66"/>
      <c r="C181" s="66"/>
      <c r="D181" s="66"/>
      <c r="E181" s="66"/>
      <c r="F181" s="66"/>
      <c r="G181" s="66"/>
      <c r="H181" s="66"/>
      <c r="I181" s="66"/>
      <c r="J181" s="66"/>
      <c r="K181" s="66"/>
    </row>
    <row r="182" spans="2:11" s="63" customFormat="1" x14ac:dyDescent="0.25">
      <c r="B182" s="64" t="s">
        <v>235</v>
      </c>
      <c r="C182" s="65"/>
      <c r="D182" s="65"/>
      <c r="E182" s="65"/>
      <c r="F182" s="65"/>
      <c r="G182" s="65"/>
      <c r="H182" s="65"/>
      <c r="I182" s="65"/>
      <c r="J182" s="65"/>
    </row>
    <row r="183" spans="2:11" s="63" customFormat="1" x14ac:dyDescent="0.25">
      <c r="B183" s="64" t="s">
        <v>236</v>
      </c>
      <c r="C183" s="65"/>
      <c r="D183" s="65"/>
      <c r="E183" s="65"/>
      <c r="F183" s="65"/>
      <c r="G183" s="65"/>
      <c r="H183" s="65"/>
      <c r="I183" s="65"/>
      <c r="J183" s="65"/>
    </row>
    <row r="184" spans="2:11" s="67" customFormat="1" x14ac:dyDescent="0.2"/>
    <row r="185" spans="2:11" s="67" customFormat="1" x14ac:dyDescent="0.2"/>
    <row r="186" spans="2:11" s="1" customFormat="1" x14ac:dyDescent="0.2"/>
    <row r="187" spans="2:11" s="1" customFormat="1" x14ac:dyDescent="0.2"/>
  </sheetData>
  <mergeCells count="2">
    <mergeCell ref="B6:B7"/>
    <mergeCell ref="M6:M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zoomScale="85" zoomScaleNormal="85" workbookViewId="0"/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/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v>0</v>
      </c>
      <c r="L11" s="44">
        <f>J11-K11</f>
        <v>313349.09000000003</v>
      </c>
      <c r="M11" s="43">
        <f>K11/$K$22</f>
        <v>0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14800</v>
      </c>
      <c r="L12" s="44">
        <f t="shared" ref="L12:L21" si="1">J12-K12</f>
        <v>28564.239999999998</v>
      </c>
      <c r="M12" s="43">
        <f t="shared" ref="M12:M21" si="2">K12/$K$22</f>
        <v>3.0863490178184315E-2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1478</v>
      </c>
      <c r="L14" s="44">
        <f t="shared" si="1"/>
        <v>63522</v>
      </c>
      <c r="M14" s="43">
        <f t="shared" si="2"/>
        <v>3.0821782759024607E-3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501.57</v>
      </c>
      <c r="L16" s="44">
        <f t="shared" si="1"/>
        <v>2498.4299999999998</v>
      </c>
      <c r="M16" s="43">
        <f t="shared" si="2"/>
        <v>1.0459595113967504E-3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/>
      <c r="E17" s="44"/>
      <c r="F17" s="44"/>
      <c r="G17" s="44"/>
      <c r="H17" s="44"/>
      <c r="I17" s="44"/>
      <c r="J17" s="44">
        <f t="shared" si="0"/>
        <v>2876894.67</v>
      </c>
      <c r="K17" s="44">
        <v>462751.42</v>
      </c>
      <c r="L17" s="44">
        <f t="shared" si="1"/>
        <v>2414143.25</v>
      </c>
      <c r="M17" s="43">
        <f t="shared" si="2"/>
        <v>0.9650083720345165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/>
      <c r="E19" s="44"/>
      <c r="F19" s="44"/>
      <c r="G19" s="44"/>
      <c r="H19" s="44"/>
      <c r="I19" s="44"/>
      <c r="J19" s="44">
        <f t="shared" si="0"/>
        <v>1204629.27</v>
      </c>
      <c r="K19" s="44">
        <v>0</v>
      </c>
      <c r="L19" s="44">
        <f t="shared" si="1"/>
        <v>1204629.27</v>
      </c>
      <c r="M19" s="43">
        <f t="shared" si="2"/>
        <v>0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v>0</v>
      </c>
      <c r="L21" s="44">
        <f t="shared" si="1"/>
        <v>142200</v>
      </c>
      <c r="M21" s="43">
        <f t="shared" si="2"/>
        <v>0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0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0</v>
      </c>
      <c r="I22" s="50">
        <f t="shared" si="3"/>
        <v>0</v>
      </c>
      <c r="J22" s="50">
        <f>SUM(J10:J21)</f>
        <v>5636660.8699999992</v>
      </c>
      <c r="K22" s="50">
        <f>SUM(K10:K21)</f>
        <v>479530.99</v>
      </c>
      <c r="L22" s="50">
        <f t="shared" ref="L22" si="4">SUM(L10:L21)</f>
        <v>5157129.88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41"/>
      <c r="B26" s="41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54"/>
    </row>
    <row r="27" spans="1:13" ht="15.75" x14ac:dyDescent="0.25">
      <c r="A27" s="55">
        <v>0</v>
      </c>
      <c r="B27" s="56" t="s">
        <v>43</v>
      </c>
      <c r="C27" s="42"/>
      <c r="D27" s="44"/>
      <c r="E27" s="44"/>
      <c r="F27" s="44"/>
      <c r="G27" s="44"/>
      <c r="H27" s="44"/>
      <c r="I27" s="44"/>
      <c r="J27" s="44"/>
      <c r="K27" s="44"/>
      <c r="L27" s="44"/>
      <c r="M27" s="54"/>
    </row>
    <row r="28" spans="1:13" x14ac:dyDescent="0.2">
      <c r="A28" s="57" t="s">
        <v>44</v>
      </c>
      <c r="B28" s="45" t="s">
        <v>45</v>
      </c>
      <c r="C28" s="44">
        <v>824889</v>
      </c>
      <c r="D28" s="44"/>
      <c r="E28" s="44"/>
      <c r="F28" s="44"/>
      <c r="G28" s="44"/>
      <c r="H28" s="44"/>
      <c r="I28" s="44"/>
      <c r="J28" s="44">
        <f t="shared" ref="J28:J39" si="5">C28+D28-E28+F28-G28+H28-I28</f>
        <v>824889</v>
      </c>
      <c r="K28" s="44">
        <v>126906</v>
      </c>
      <c r="L28" s="44">
        <f t="shared" ref="L28:L94" si="6">J28-K28</f>
        <v>697983</v>
      </c>
      <c r="M28" s="54">
        <f t="shared" ref="M28:M39" si="7">K28/$K$139</f>
        <v>0.37906443375514026</v>
      </c>
    </row>
    <row r="29" spans="1:13" x14ac:dyDescent="0.2">
      <c r="A29" s="57" t="s">
        <v>46</v>
      </c>
      <c r="B29" s="45" t="s">
        <v>47</v>
      </c>
      <c r="C29" s="44">
        <v>4500</v>
      </c>
      <c r="D29" s="44"/>
      <c r="E29" s="44"/>
      <c r="F29" s="44"/>
      <c r="G29" s="44"/>
      <c r="H29" s="44"/>
      <c r="I29" s="44"/>
      <c r="J29" s="44">
        <f t="shared" si="5"/>
        <v>4500</v>
      </c>
      <c r="K29" s="44">
        <v>750</v>
      </c>
      <c r="L29" s="44">
        <f t="shared" si="6"/>
        <v>3750</v>
      </c>
      <c r="M29" s="54">
        <f t="shared" si="7"/>
        <v>2.2402276119045214E-3</v>
      </c>
    </row>
    <row r="30" spans="1:13" x14ac:dyDescent="0.2">
      <c r="A30" s="57" t="s">
        <v>48</v>
      </c>
      <c r="B30" s="45" t="s">
        <v>49</v>
      </c>
      <c r="C30" s="44">
        <v>187050</v>
      </c>
      <c r="D30" s="44"/>
      <c r="E30" s="44"/>
      <c r="F30" s="44"/>
      <c r="G30" s="44"/>
      <c r="H30" s="44"/>
      <c r="I30" s="44"/>
      <c r="J30" s="44">
        <f t="shared" si="5"/>
        <v>187050</v>
      </c>
      <c r="K30" s="44">
        <v>28700</v>
      </c>
      <c r="L30" s="44">
        <f t="shared" si="6"/>
        <v>158350</v>
      </c>
      <c r="M30" s="54">
        <f t="shared" si="7"/>
        <v>8.5726043282213019E-2</v>
      </c>
    </row>
    <row r="31" spans="1:13" ht="15" hidden="1" customHeight="1" x14ac:dyDescent="0.2">
      <c r="A31" s="57" t="s">
        <v>50</v>
      </c>
      <c r="B31" s="45" t="s">
        <v>51</v>
      </c>
      <c r="C31" s="44">
        <v>0</v>
      </c>
      <c r="D31" s="44"/>
      <c r="E31" s="44"/>
      <c r="F31" s="44"/>
      <c r="G31" s="44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>
        <f t="shared" si="7"/>
        <v>0</v>
      </c>
    </row>
    <row r="32" spans="1:13" ht="15" hidden="1" customHeight="1" x14ac:dyDescent="0.2">
      <c r="A32" s="57" t="s">
        <v>52</v>
      </c>
      <c r="B32" s="45" t="s">
        <v>51</v>
      </c>
      <c r="C32" s="44">
        <v>0</v>
      </c>
      <c r="D32" s="44"/>
      <c r="E32" s="44"/>
      <c r="F32" s="44"/>
      <c r="G32" s="44"/>
      <c r="H32" s="44"/>
      <c r="I32" s="44"/>
      <c r="J32" s="44">
        <f t="shared" si="5"/>
        <v>0</v>
      </c>
      <c r="K32" s="44">
        <v>0</v>
      </c>
      <c r="L32" s="44">
        <f t="shared" si="6"/>
        <v>0</v>
      </c>
      <c r="M32" s="54">
        <f t="shared" si="7"/>
        <v>0</v>
      </c>
    </row>
    <row r="33" spans="1:13" x14ac:dyDescent="0.2">
      <c r="A33" s="57" t="s">
        <v>53</v>
      </c>
      <c r="B33" s="45" t="s">
        <v>54</v>
      </c>
      <c r="C33" s="44">
        <v>17383.2</v>
      </c>
      <c r="D33" s="44"/>
      <c r="E33" s="44"/>
      <c r="F33" s="44"/>
      <c r="G33" s="44"/>
      <c r="H33" s="44"/>
      <c r="I33" s="44"/>
      <c r="J33" s="44">
        <f t="shared" si="5"/>
        <v>17383.2</v>
      </c>
      <c r="K33" s="44">
        <v>0</v>
      </c>
      <c r="L33" s="44">
        <f t="shared" si="6"/>
        <v>17383.2</v>
      </c>
      <c r="M33" s="54">
        <f t="shared" si="7"/>
        <v>0</v>
      </c>
    </row>
    <row r="34" spans="1:13" x14ac:dyDescent="0.2">
      <c r="A34" s="57" t="s">
        <v>55</v>
      </c>
      <c r="B34" s="45" t="s">
        <v>56</v>
      </c>
      <c r="C34" s="44">
        <v>28871.199999999997</v>
      </c>
      <c r="D34" s="44"/>
      <c r="E34" s="44"/>
      <c r="F34" s="44"/>
      <c r="G34" s="44"/>
      <c r="H34" s="44"/>
      <c r="I34" s="44"/>
      <c r="J34" s="44">
        <f t="shared" si="5"/>
        <v>28871.199999999997</v>
      </c>
      <c r="K34" s="44">
        <v>6318.19</v>
      </c>
      <c r="L34" s="44">
        <f t="shared" si="6"/>
        <v>22553.01</v>
      </c>
      <c r="M34" s="54">
        <f t="shared" si="7"/>
        <v>1.8872244927012036E-2</v>
      </c>
    </row>
    <row r="35" spans="1:13" x14ac:dyDescent="0.2">
      <c r="A35" s="57" t="s">
        <v>57</v>
      </c>
      <c r="B35" s="45" t="s">
        <v>58</v>
      </c>
      <c r="C35" s="44">
        <v>91096.4</v>
      </c>
      <c r="D35" s="44"/>
      <c r="E35" s="44"/>
      <c r="F35" s="44"/>
      <c r="G35" s="44"/>
      <c r="H35" s="44"/>
      <c r="I35" s="44"/>
      <c r="J35" s="44">
        <f t="shared" si="5"/>
        <v>91096.4</v>
      </c>
      <c r="K35" s="44">
        <v>14215.029999999999</v>
      </c>
      <c r="L35" s="44">
        <f t="shared" si="6"/>
        <v>76881.37</v>
      </c>
      <c r="M35" s="54">
        <f t="shared" si="7"/>
        <v>4.2459870280068174E-2</v>
      </c>
    </row>
    <row r="36" spans="1:13" x14ac:dyDescent="0.2">
      <c r="A36" s="57" t="s">
        <v>59</v>
      </c>
      <c r="B36" s="45" t="s">
        <v>60</v>
      </c>
      <c r="C36" s="44">
        <v>8537.5999999999985</v>
      </c>
      <c r="D36" s="44"/>
      <c r="E36" s="44"/>
      <c r="F36" s="44"/>
      <c r="G36" s="44"/>
      <c r="H36" s="44"/>
      <c r="I36" s="44"/>
      <c r="J36" s="44">
        <f t="shared" si="5"/>
        <v>8537.5999999999985</v>
      </c>
      <c r="K36" s="44">
        <v>1332.2399999999998</v>
      </c>
      <c r="L36" s="44">
        <f t="shared" si="6"/>
        <v>7205.3599999999988</v>
      </c>
      <c r="M36" s="54">
        <f t="shared" si="7"/>
        <v>3.9793611115782387E-3</v>
      </c>
    </row>
    <row r="37" spans="1:13" x14ac:dyDescent="0.2">
      <c r="A37" s="57" t="s">
        <v>61</v>
      </c>
      <c r="B37" s="45" t="s">
        <v>62</v>
      </c>
      <c r="C37" s="44">
        <v>74790.75</v>
      </c>
      <c r="D37" s="44"/>
      <c r="E37" s="44"/>
      <c r="F37" s="44"/>
      <c r="G37" s="44"/>
      <c r="H37" s="44"/>
      <c r="I37" s="44"/>
      <c r="J37" s="44">
        <f t="shared" si="5"/>
        <v>74790.75</v>
      </c>
      <c r="K37" s="44">
        <v>0</v>
      </c>
      <c r="L37" s="44">
        <f t="shared" si="6"/>
        <v>74790.75</v>
      </c>
      <c r="M37" s="54">
        <f t="shared" si="7"/>
        <v>0</v>
      </c>
    </row>
    <row r="38" spans="1:13" x14ac:dyDescent="0.2">
      <c r="A38" s="57" t="s">
        <v>63</v>
      </c>
      <c r="B38" s="45" t="s">
        <v>64</v>
      </c>
      <c r="C38" s="44">
        <v>74790.75</v>
      </c>
      <c r="D38" s="44"/>
      <c r="E38" s="44"/>
      <c r="F38" s="44"/>
      <c r="G38" s="44"/>
      <c r="H38" s="44"/>
      <c r="I38" s="44"/>
      <c r="J38" s="44">
        <f t="shared" si="5"/>
        <v>74790.75</v>
      </c>
      <c r="K38" s="44">
        <v>0</v>
      </c>
      <c r="L38" s="44">
        <f t="shared" si="6"/>
        <v>74790.75</v>
      </c>
      <c r="M38" s="54">
        <f t="shared" si="7"/>
        <v>0</v>
      </c>
    </row>
    <row r="39" spans="1:13" x14ac:dyDescent="0.2">
      <c r="A39" s="57" t="s">
        <v>65</v>
      </c>
      <c r="B39" s="45" t="s">
        <v>66</v>
      </c>
      <c r="C39" s="44">
        <v>4400</v>
      </c>
      <c r="D39" s="44"/>
      <c r="E39" s="44"/>
      <c r="F39" s="44"/>
      <c r="G39" s="44"/>
      <c r="H39" s="44"/>
      <c r="I39" s="44"/>
      <c r="J39" s="44">
        <f t="shared" si="5"/>
        <v>4400</v>
      </c>
      <c r="K39" s="44">
        <v>0</v>
      </c>
      <c r="L39" s="44">
        <f t="shared" si="6"/>
        <v>4400</v>
      </c>
      <c r="M39" s="54">
        <f t="shared" si="7"/>
        <v>0</v>
      </c>
    </row>
    <row r="40" spans="1:13" x14ac:dyDescent="0.2">
      <c r="A40" s="57"/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54"/>
    </row>
    <row r="41" spans="1:13" x14ac:dyDescent="0.2">
      <c r="A41" s="57"/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54"/>
    </row>
    <row r="42" spans="1:13" ht="15.75" x14ac:dyDescent="0.25">
      <c r="A42" s="55">
        <v>1</v>
      </c>
      <c r="B42" s="56" t="s">
        <v>67</v>
      </c>
      <c r="C42" s="42"/>
      <c r="D42" s="44"/>
      <c r="E42" s="44"/>
      <c r="F42" s="44"/>
      <c r="G42" s="44"/>
      <c r="H42" s="44"/>
      <c r="I42" s="44"/>
      <c r="J42" s="44"/>
      <c r="K42" s="44"/>
      <c r="L42" s="44"/>
      <c r="M42" s="54"/>
    </row>
    <row r="43" spans="1:13" x14ac:dyDescent="0.2">
      <c r="A43" s="57" t="s">
        <v>68</v>
      </c>
      <c r="B43" s="45" t="s">
        <v>69</v>
      </c>
      <c r="C43" s="44">
        <v>16425</v>
      </c>
      <c r="D43" s="44"/>
      <c r="E43" s="44"/>
      <c r="F43" s="44"/>
      <c r="G43" s="44"/>
      <c r="H43" s="44"/>
      <c r="I43" s="44"/>
      <c r="J43" s="44">
        <f t="shared" ref="J43:J108" si="8">C43+D43-E43+F43-G43+H43-I43</f>
        <v>16425</v>
      </c>
      <c r="K43" s="44">
        <v>1341.09</v>
      </c>
      <c r="L43" s="44">
        <f t="shared" si="6"/>
        <v>15083.91</v>
      </c>
      <c r="M43" s="54">
        <f t="shared" ref="M43:M76" si="9">K43/$K$139</f>
        <v>4.0057957973987125E-3</v>
      </c>
    </row>
    <row r="44" spans="1:13" x14ac:dyDescent="0.2">
      <c r="A44" s="57" t="s">
        <v>70</v>
      </c>
      <c r="B44" s="45" t="s">
        <v>71</v>
      </c>
      <c r="C44" s="44">
        <v>28500</v>
      </c>
      <c r="D44" s="44"/>
      <c r="E44" s="44"/>
      <c r="F44" s="44"/>
      <c r="G44" s="44"/>
      <c r="H44" s="44"/>
      <c r="I44" s="44"/>
      <c r="J44" s="44">
        <f t="shared" si="8"/>
        <v>28500</v>
      </c>
      <c r="K44" s="44">
        <v>5898</v>
      </c>
      <c r="L44" s="44">
        <f t="shared" si="6"/>
        <v>22602</v>
      </c>
      <c r="M44" s="54">
        <f t="shared" si="9"/>
        <v>1.7617149940017156E-2</v>
      </c>
    </row>
    <row r="45" spans="1:13" x14ac:dyDescent="0.2">
      <c r="A45" s="57" t="s">
        <v>72</v>
      </c>
      <c r="B45" s="45" t="s">
        <v>73</v>
      </c>
      <c r="C45" s="44">
        <v>1000</v>
      </c>
      <c r="D45" s="44"/>
      <c r="E45" s="44"/>
      <c r="F45" s="44"/>
      <c r="G45" s="44"/>
      <c r="H45" s="44"/>
      <c r="I45" s="44"/>
      <c r="J45" s="44">
        <f t="shared" si="8"/>
        <v>1000</v>
      </c>
      <c r="K45" s="44">
        <v>0</v>
      </c>
      <c r="L45" s="44">
        <f t="shared" si="6"/>
        <v>1000</v>
      </c>
      <c r="M45" s="54">
        <f t="shared" si="9"/>
        <v>0</v>
      </c>
    </row>
    <row r="46" spans="1:13" x14ac:dyDescent="0.2">
      <c r="A46" s="57" t="s">
        <v>74</v>
      </c>
      <c r="B46" s="45" t="s">
        <v>75</v>
      </c>
      <c r="C46" s="44">
        <v>11800</v>
      </c>
      <c r="D46" s="44"/>
      <c r="E46" s="44"/>
      <c r="F46" s="44"/>
      <c r="G46" s="44"/>
      <c r="H46" s="44"/>
      <c r="I46" s="44"/>
      <c r="J46" s="44">
        <f t="shared" si="8"/>
        <v>11800</v>
      </c>
      <c r="K46" s="44">
        <v>2720</v>
      </c>
      <c r="L46" s="44">
        <f t="shared" si="6"/>
        <v>9080</v>
      </c>
      <c r="M46" s="54">
        <f t="shared" si="9"/>
        <v>8.1245588058403984E-3</v>
      </c>
    </row>
    <row r="47" spans="1:13" x14ac:dyDescent="0.2">
      <c r="A47" s="57" t="s">
        <v>76</v>
      </c>
      <c r="B47" s="45" t="s">
        <v>77</v>
      </c>
      <c r="C47" s="44">
        <v>14850</v>
      </c>
      <c r="D47" s="44"/>
      <c r="E47" s="44"/>
      <c r="F47" s="44"/>
      <c r="G47" s="44"/>
      <c r="H47" s="44"/>
      <c r="I47" s="44"/>
      <c r="J47" s="44">
        <f t="shared" si="8"/>
        <v>14850</v>
      </c>
      <c r="K47" s="44">
        <v>836.5</v>
      </c>
      <c r="L47" s="44">
        <f t="shared" si="6"/>
        <v>14013.5</v>
      </c>
      <c r="M47" s="54">
        <f t="shared" si="9"/>
        <v>2.4986005298108429E-3</v>
      </c>
    </row>
    <row r="48" spans="1:13" x14ac:dyDescent="0.2">
      <c r="A48" s="57" t="s">
        <v>78</v>
      </c>
      <c r="B48" s="45" t="s">
        <v>79</v>
      </c>
      <c r="C48" s="44">
        <v>1101846</v>
      </c>
      <c r="D48" s="44"/>
      <c r="E48" s="44"/>
      <c r="F48" s="44"/>
      <c r="G48" s="44"/>
      <c r="H48" s="44"/>
      <c r="I48" s="44"/>
      <c r="J48" s="44">
        <f t="shared" si="8"/>
        <v>1101846</v>
      </c>
      <c r="K48" s="44">
        <v>0</v>
      </c>
      <c r="L48" s="44">
        <f t="shared" si="6"/>
        <v>1101846</v>
      </c>
      <c r="M48" s="54">
        <f t="shared" si="9"/>
        <v>0</v>
      </c>
    </row>
    <row r="49" spans="1:13" ht="15" hidden="1" customHeight="1" x14ac:dyDescent="0.2">
      <c r="A49" s="57" t="s">
        <v>80</v>
      </c>
      <c r="B49" s="45" t="s">
        <v>81</v>
      </c>
      <c r="C49" s="44">
        <v>0</v>
      </c>
      <c r="D49" s="44"/>
      <c r="E49" s="44"/>
      <c r="F49" s="44"/>
      <c r="G49" s="44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>
        <f t="shared" si="9"/>
        <v>0</v>
      </c>
    </row>
    <row r="50" spans="1:13" ht="15" hidden="1" customHeight="1" x14ac:dyDescent="0.2">
      <c r="A50" s="57" t="s">
        <v>82</v>
      </c>
      <c r="B50" s="45" t="s">
        <v>83</v>
      </c>
      <c r="C50" s="44">
        <v>0</v>
      </c>
      <c r="D50" s="44"/>
      <c r="E50" s="44"/>
      <c r="F50" s="44"/>
      <c r="G50" s="44"/>
      <c r="H50" s="44"/>
      <c r="I50" s="44"/>
      <c r="J50" s="44">
        <f t="shared" si="8"/>
        <v>0</v>
      </c>
      <c r="K50" s="44">
        <v>0</v>
      </c>
      <c r="L50" s="44">
        <f t="shared" si="6"/>
        <v>0</v>
      </c>
      <c r="M50" s="54">
        <f t="shared" si="9"/>
        <v>0</v>
      </c>
    </row>
    <row r="51" spans="1:13" x14ac:dyDescent="0.2">
      <c r="A51" s="57" t="s">
        <v>84</v>
      </c>
      <c r="B51" s="45" t="s">
        <v>85</v>
      </c>
      <c r="C51" s="44">
        <v>190680</v>
      </c>
      <c r="D51" s="44"/>
      <c r="E51" s="44"/>
      <c r="F51" s="44"/>
      <c r="G51" s="44"/>
      <c r="H51" s="44"/>
      <c r="I51" s="44"/>
      <c r="J51" s="44">
        <f t="shared" si="8"/>
        <v>190680</v>
      </c>
      <c r="K51" s="44">
        <v>0</v>
      </c>
      <c r="L51" s="44">
        <f t="shared" si="6"/>
        <v>190680</v>
      </c>
      <c r="M51" s="54">
        <f t="shared" si="9"/>
        <v>0</v>
      </c>
    </row>
    <row r="52" spans="1:13" x14ac:dyDescent="0.2">
      <c r="A52" s="57" t="s">
        <v>86</v>
      </c>
      <c r="B52" s="45" t="s">
        <v>87</v>
      </c>
      <c r="C52" s="44">
        <v>450745</v>
      </c>
      <c r="D52" s="44"/>
      <c r="E52" s="44"/>
      <c r="F52" s="44"/>
      <c r="G52" s="44"/>
      <c r="H52" s="44"/>
      <c r="I52" s="44"/>
      <c r="J52" s="44">
        <f t="shared" si="8"/>
        <v>450745</v>
      </c>
      <c r="K52" s="44">
        <v>74373.759999999995</v>
      </c>
      <c r="L52" s="44">
        <f t="shared" si="6"/>
        <v>376371.24</v>
      </c>
      <c r="M52" s="54">
        <f t="shared" si="9"/>
        <v>0.22215220100421335</v>
      </c>
    </row>
    <row r="53" spans="1:13" x14ac:dyDescent="0.2">
      <c r="A53" s="57" t="s">
        <v>88</v>
      </c>
      <c r="B53" s="45" t="s">
        <v>89</v>
      </c>
      <c r="C53" s="44">
        <v>21750</v>
      </c>
      <c r="D53" s="44"/>
      <c r="E53" s="44"/>
      <c r="F53" s="44"/>
      <c r="G53" s="44"/>
      <c r="H53" s="44"/>
      <c r="I53" s="44"/>
      <c r="J53" s="44">
        <f t="shared" si="8"/>
        <v>21750</v>
      </c>
      <c r="K53" s="44">
        <v>0</v>
      </c>
      <c r="L53" s="44">
        <f t="shared" si="6"/>
        <v>21750</v>
      </c>
      <c r="M53" s="54">
        <f t="shared" si="9"/>
        <v>0</v>
      </c>
    </row>
    <row r="54" spans="1:13" x14ac:dyDescent="0.2">
      <c r="A54" s="57" t="s">
        <v>90</v>
      </c>
      <c r="B54" s="45" t="s">
        <v>91</v>
      </c>
      <c r="C54" s="44">
        <v>45600</v>
      </c>
      <c r="D54" s="44"/>
      <c r="E54" s="44"/>
      <c r="F54" s="44"/>
      <c r="G54" s="44"/>
      <c r="H54" s="44"/>
      <c r="I54" s="44"/>
      <c r="J54" s="44">
        <f t="shared" si="8"/>
        <v>45600</v>
      </c>
      <c r="K54" s="44">
        <v>0</v>
      </c>
      <c r="L54" s="44">
        <f t="shared" si="6"/>
        <v>45600</v>
      </c>
      <c r="M54" s="54">
        <f t="shared" si="9"/>
        <v>0</v>
      </c>
    </row>
    <row r="55" spans="1:13" x14ac:dyDescent="0.2">
      <c r="A55" s="57" t="s">
        <v>92</v>
      </c>
      <c r="B55" s="45" t="s">
        <v>93</v>
      </c>
      <c r="C55" s="44">
        <v>71000</v>
      </c>
      <c r="D55" s="44"/>
      <c r="E55" s="44"/>
      <c r="F55" s="44"/>
      <c r="G55" s="44"/>
      <c r="H55" s="44"/>
      <c r="I55" s="44"/>
      <c r="J55" s="44">
        <f t="shared" si="8"/>
        <v>71000</v>
      </c>
      <c r="K55" s="44">
        <v>0</v>
      </c>
      <c r="L55" s="44">
        <f t="shared" si="6"/>
        <v>71000</v>
      </c>
      <c r="M55" s="54">
        <f t="shared" si="9"/>
        <v>0</v>
      </c>
    </row>
    <row r="56" spans="1:13" ht="15" hidden="1" customHeight="1" x14ac:dyDescent="0.2">
      <c r="A56" s="57" t="s">
        <v>94</v>
      </c>
      <c r="B56" s="45" t="s">
        <v>95</v>
      </c>
      <c r="C56" s="44">
        <v>0</v>
      </c>
      <c r="D56" s="44"/>
      <c r="E56" s="44"/>
      <c r="F56" s="44"/>
      <c r="G56" s="44"/>
      <c r="H56" s="44"/>
      <c r="I56" s="44"/>
      <c r="J56" s="44">
        <f t="shared" si="8"/>
        <v>0</v>
      </c>
      <c r="K56" s="44">
        <v>0</v>
      </c>
      <c r="L56" s="44">
        <f t="shared" si="6"/>
        <v>0</v>
      </c>
      <c r="M56" s="54">
        <f t="shared" si="9"/>
        <v>0</v>
      </c>
    </row>
    <row r="57" spans="1:13" x14ac:dyDescent="0.2">
      <c r="A57" s="57" t="s">
        <v>96</v>
      </c>
      <c r="B57" s="45" t="s">
        <v>97</v>
      </c>
      <c r="C57" s="44">
        <v>5000</v>
      </c>
      <c r="D57" s="44"/>
      <c r="E57" s="44"/>
      <c r="F57" s="44"/>
      <c r="G57" s="44"/>
      <c r="H57" s="44"/>
      <c r="I57" s="44"/>
      <c r="J57" s="44">
        <f t="shared" si="8"/>
        <v>5000</v>
      </c>
      <c r="K57" s="44">
        <v>0</v>
      </c>
      <c r="L57" s="44">
        <f t="shared" si="6"/>
        <v>5000</v>
      </c>
      <c r="M57" s="54">
        <f t="shared" si="9"/>
        <v>0</v>
      </c>
    </row>
    <row r="58" spans="1:13" x14ac:dyDescent="0.2">
      <c r="A58" s="57" t="s">
        <v>98</v>
      </c>
      <c r="B58" s="45" t="s">
        <v>99</v>
      </c>
      <c r="C58" s="44">
        <v>3504.32</v>
      </c>
      <c r="D58" s="44"/>
      <c r="E58" s="44"/>
      <c r="F58" s="44"/>
      <c r="G58" s="44"/>
      <c r="H58" s="44"/>
      <c r="I58" s="44"/>
      <c r="J58" s="44">
        <f t="shared" si="8"/>
        <v>3504.32</v>
      </c>
      <c r="K58" s="44">
        <v>0</v>
      </c>
      <c r="L58" s="44">
        <f t="shared" si="6"/>
        <v>3504.32</v>
      </c>
      <c r="M58" s="54">
        <f t="shared" si="9"/>
        <v>0</v>
      </c>
    </row>
    <row r="59" spans="1:13" x14ac:dyDescent="0.2">
      <c r="A59" s="57" t="s">
        <v>100</v>
      </c>
      <c r="B59" s="45" t="s">
        <v>101</v>
      </c>
      <c r="C59" s="44">
        <v>9000</v>
      </c>
      <c r="D59" s="44"/>
      <c r="E59" s="44"/>
      <c r="F59" s="44"/>
      <c r="G59" s="44"/>
      <c r="H59" s="44"/>
      <c r="I59" s="44"/>
      <c r="J59" s="44">
        <f t="shared" si="8"/>
        <v>9000</v>
      </c>
      <c r="K59" s="44">
        <v>0</v>
      </c>
      <c r="L59" s="44">
        <f t="shared" si="6"/>
        <v>9000</v>
      </c>
      <c r="M59" s="54">
        <f t="shared" si="9"/>
        <v>0</v>
      </c>
    </row>
    <row r="60" spans="1:13" x14ac:dyDescent="0.2">
      <c r="A60" s="57" t="s">
        <v>102</v>
      </c>
      <c r="B60" s="45" t="s">
        <v>103</v>
      </c>
      <c r="C60" s="44">
        <v>9300</v>
      </c>
      <c r="D60" s="44"/>
      <c r="E60" s="44"/>
      <c r="F60" s="44"/>
      <c r="G60" s="44"/>
      <c r="H60" s="44"/>
      <c r="I60" s="44"/>
      <c r="J60" s="44">
        <f t="shared" si="8"/>
        <v>9300</v>
      </c>
      <c r="K60" s="44">
        <v>0</v>
      </c>
      <c r="L60" s="44">
        <f t="shared" si="6"/>
        <v>9300</v>
      </c>
      <c r="M60" s="54">
        <f t="shared" si="9"/>
        <v>0</v>
      </c>
    </row>
    <row r="61" spans="1:13" x14ac:dyDescent="0.2">
      <c r="A61" s="57" t="s">
        <v>104</v>
      </c>
      <c r="B61" s="45" t="s">
        <v>105</v>
      </c>
      <c r="C61" s="44">
        <v>5500</v>
      </c>
      <c r="D61" s="44"/>
      <c r="E61" s="44"/>
      <c r="F61" s="44"/>
      <c r="G61" s="44"/>
      <c r="H61" s="44"/>
      <c r="I61" s="44"/>
      <c r="J61" s="44">
        <f t="shared" si="8"/>
        <v>5500</v>
      </c>
      <c r="K61" s="44">
        <v>0</v>
      </c>
      <c r="L61" s="44">
        <f t="shared" si="6"/>
        <v>5500</v>
      </c>
      <c r="M61" s="54">
        <f t="shared" si="9"/>
        <v>0</v>
      </c>
    </row>
    <row r="62" spans="1:13" x14ac:dyDescent="0.2">
      <c r="A62" s="57" t="s">
        <v>240</v>
      </c>
      <c r="B62" s="45" t="s">
        <v>241</v>
      </c>
      <c r="C62" s="44">
        <v>97500</v>
      </c>
      <c r="D62" s="44"/>
      <c r="E62" s="44"/>
      <c r="F62" s="44"/>
      <c r="G62" s="44"/>
      <c r="H62" s="44"/>
      <c r="I62" s="44"/>
      <c r="J62" s="44">
        <f t="shared" si="8"/>
        <v>97500</v>
      </c>
      <c r="K62" s="44">
        <v>0</v>
      </c>
      <c r="L62" s="44">
        <f t="shared" si="6"/>
        <v>97500</v>
      </c>
      <c r="M62" s="54">
        <f t="shared" si="9"/>
        <v>0</v>
      </c>
    </row>
    <row r="63" spans="1:13" x14ac:dyDescent="0.2">
      <c r="A63" s="57" t="s">
        <v>106</v>
      </c>
      <c r="B63" s="45" t="s">
        <v>107</v>
      </c>
      <c r="C63" s="44">
        <v>19500</v>
      </c>
      <c r="D63" s="44"/>
      <c r="E63" s="44"/>
      <c r="F63" s="44"/>
      <c r="G63" s="44"/>
      <c r="H63" s="44"/>
      <c r="I63" s="44"/>
      <c r="J63" s="44">
        <f t="shared" si="8"/>
        <v>19500</v>
      </c>
      <c r="K63" s="44">
        <v>0</v>
      </c>
      <c r="L63" s="44">
        <f t="shared" si="6"/>
        <v>19500</v>
      </c>
      <c r="M63" s="54">
        <f t="shared" si="9"/>
        <v>0</v>
      </c>
    </row>
    <row r="64" spans="1:13" x14ac:dyDescent="0.2">
      <c r="A64" s="57" t="s">
        <v>108</v>
      </c>
      <c r="B64" s="45" t="s">
        <v>109</v>
      </c>
      <c r="C64" s="44">
        <v>260706.83</v>
      </c>
      <c r="D64" s="44"/>
      <c r="E64" s="44"/>
      <c r="F64" s="44"/>
      <c r="G64" s="44"/>
      <c r="H64" s="44"/>
      <c r="I64" s="44"/>
      <c r="J64" s="44">
        <f t="shared" si="8"/>
        <v>260706.83</v>
      </c>
      <c r="K64" s="44">
        <v>0</v>
      </c>
      <c r="L64" s="44">
        <f t="shared" si="6"/>
        <v>260706.83</v>
      </c>
      <c r="M64" s="54">
        <f t="shared" si="9"/>
        <v>0</v>
      </c>
    </row>
    <row r="65" spans="1:13" ht="15" hidden="1" customHeight="1" x14ac:dyDescent="0.2">
      <c r="A65" s="57" t="s">
        <v>110</v>
      </c>
      <c r="B65" s="45" t="s">
        <v>111</v>
      </c>
      <c r="C65" s="44">
        <v>0</v>
      </c>
      <c r="D65" s="44"/>
      <c r="E65" s="44"/>
      <c r="F65" s="44"/>
      <c r="G65" s="44"/>
      <c r="H65" s="44"/>
      <c r="I65" s="44"/>
      <c r="J65" s="44">
        <f t="shared" si="8"/>
        <v>0</v>
      </c>
      <c r="K65" s="44">
        <v>0</v>
      </c>
      <c r="L65" s="44">
        <f t="shared" si="6"/>
        <v>0</v>
      </c>
      <c r="M65" s="54">
        <f t="shared" si="9"/>
        <v>0</v>
      </c>
    </row>
    <row r="66" spans="1:13" x14ac:dyDescent="0.2">
      <c r="A66" s="57" t="s">
        <v>112</v>
      </c>
      <c r="B66" s="45" t="s">
        <v>113</v>
      </c>
      <c r="C66" s="44">
        <v>15500</v>
      </c>
      <c r="D66" s="44"/>
      <c r="E66" s="44"/>
      <c r="F66" s="44"/>
      <c r="G66" s="44"/>
      <c r="H66" s="44"/>
      <c r="I66" s="44"/>
      <c r="J66" s="44">
        <f t="shared" si="8"/>
        <v>15500</v>
      </c>
      <c r="K66" s="44">
        <v>2400</v>
      </c>
      <c r="L66" s="44">
        <f t="shared" si="6"/>
        <v>13100</v>
      </c>
      <c r="M66" s="54">
        <f t="shared" si="9"/>
        <v>7.1687283580944691E-3</v>
      </c>
    </row>
    <row r="67" spans="1:13" x14ac:dyDescent="0.2">
      <c r="A67" s="57" t="s">
        <v>114</v>
      </c>
      <c r="B67" s="45" t="s">
        <v>115</v>
      </c>
      <c r="C67" s="44">
        <v>54000</v>
      </c>
      <c r="D67" s="44"/>
      <c r="E67" s="44"/>
      <c r="F67" s="44"/>
      <c r="G67" s="44"/>
      <c r="H67" s="44"/>
      <c r="I67" s="44"/>
      <c r="J67" s="44">
        <f t="shared" si="8"/>
        <v>54000</v>
      </c>
      <c r="K67" s="44">
        <v>9000</v>
      </c>
      <c r="L67" s="44">
        <f t="shared" si="6"/>
        <v>45000</v>
      </c>
      <c r="M67" s="54">
        <f t="shared" si="9"/>
        <v>2.6882731342854259E-2</v>
      </c>
    </row>
    <row r="68" spans="1:13" x14ac:dyDescent="0.2">
      <c r="A68" s="57" t="s">
        <v>116</v>
      </c>
      <c r="B68" s="45" t="s">
        <v>117</v>
      </c>
      <c r="C68" s="44">
        <v>3000</v>
      </c>
      <c r="D68" s="44"/>
      <c r="E68" s="44"/>
      <c r="F68" s="44"/>
      <c r="G68" s="44"/>
      <c r="H68" s="44"/>
      <c r="I68" s="44"/>
      <c r="J68" s="44">
        <f t="shared" si="8"/>
        <v>3000</v>
      </c>
      <c r="K68" s="44">
        <v>0</v>
      </c>
      <c r="L68" s="44">
        <f t="shared" si="6"/>
        <v>3000</v>
      </c>
      <c r="M68" s="54">
        <f t="shared" si="9"/>
        <v>0</v>
      </c>
    </row>
    <row r="69" spans="1:13" x14ac:dyDescent="0.2">
      <c r="A69" s="57" t="s">
        <v>118</v>
      </c>
      <c r="B69" s="45" t="s">
        <v>119</v>
      </c>
      <c r="C69" s="44">
        <v>5250</v>
      </c>
      <c r="D69" s="44"/>
      <c r="E69" s="44"/>
      <c r="F69" s="44"/>
      <c r="G69" s="44"/>
      <c r="H69" s="44"/>
      <c r="I69" s="44"/>
      <c r="J69" s="44">
        <f t="shared" si="8"/>
        <v>5250</v>
      </c>
      <c r="K69" s="44">
        <v>3225</v>
      </c>
      <c r="L69" s="44">
        <f t="shared" si="6"/>
        <v>2025</v>
      </c>
      <c r="M69" s="54">
        <f t="shared" si="9"/>
        <v>9.6329787311894427E-3</v>
      </c>
    </row>
    <row r="70" spans="1:13" x14ac:dyDescent="0.2">
      <c r="A70" s="57" t="s">
        <v>120</v>
      </c>
      <c r="B70" s="45" t="s">
        <v>121</v>
      </c>
      <c r="C70" s="44">
        <v>8000</v>
      </c>
      <c r="D70" s="44"/>
      <c r="E70" s="44"/>
      <c r="F70" s="44"/>
      <c r="G70" s="44"/>
      <c r="H70" s="44"/>
      <c r="I70" s="44"/>
      <c r="J70" s="44">
        <f t="shared" si="8"/>
        <v>8000</v>
      </c>
      <c r="K70" s="44">
        <v>0</v>
      </c>
      <c r="L70" s="44">
        <f t="shared" si="6"/>
        <v>8000</v>
      </c>
      <c r="M70" s="54">
        <f t="shared" si="9"/>
        <v>0</v>
      </c>
    </row>
    <row r="71" spans="1:13" x14ac:dyDescent="0.2">
      <c r="A71" s="57" t="s">
        <v>122</v>
      </c>
      <c r="B71" s="45" t="s">
        <v>123</v>
      </c>
      <c r="C71" s="44">
        <v>20000</v>
      </c>
      <c r="D71" s="44"/>
      <c r="E71" s="44"/>
      <c r="F71" s="44"/>
      <c r="G71" s="44"/>
      <c r="H71" s="44"/>
      <c r="I71" s="44"/>
      <c r="J71" s="44">
        <f t="shared" si="8"/>
        <v>20000</v>
      </c>
      <c r="K71" s="44">
        <v>0</v>
      </c>
      <c r="L71" s="44">
        <f t="shared" si="6"/>
        <v>20000</v>
      </c>
      <c r="M71" s="54">
        <f t="shared" si="9"/>
        <v>0</v>
      </c>
    </row>
    <row r="72" spans="1:13" x14ac:dyDescent="0.2">
      <c r="A72" s="57" t="s">
        <v>124</v>
      </c>
      <c r="B72" s="45" t="s">
        <v>125</v>
      </c>
      <c r="C72" s="44">
        <v>226800</v>
      </c>
      <c r="D72" s="44"/>
      <c r="E72" s="44"/>
      <c r="F72" s="44"/>
      <c r="G72" s="44"/>
      <c r="H72" s="44"/>
      <c r="I72" s="44"/>
      <c r="J72" s="44">
        <f t="shared" si="8"/>
        <v>226800</v>
      </c>
      <c r="K72" s="44">
        <v>0</v>
      </c>
      <c r="L72" s="44">
        <f t="shared" si="6"/>
        <v>226800</v>
      </c>
      <c r="M72" s="54">
        <f t="shared" si="9"/>
        <v>0</v>
      </c>
    </row>
    <row r="73" spans="1:13" x14ac:dyDescent="0.2">
      <c r="A73" s="57" t="s">
        <v>126</v>
      </c>
      <c r="B73" s="45" t="s">
        <v>127</v>
      </c>
      <c r="C73" s="44">
        <v>8200</v>
      </c>
      <c r="D73" s="44"/>
      <c r="E73" s="44"/>
      <c r="F73" s="44"/>
      <c r="G73" s="44"/>
      <c r="H73" s="44"/>
      <c r="I73" s="44"/>
      <c r="J73" s="44">
        <f t="shared" si="8"/>
        <v>8200</v>
      </c>
      <c r="K73" s="44">
        <v>0</v>
      </c>
      <c r="L73" s="44">
        <f t="shared" si="6"/>
        <v>8200</v>
      </c>
      <c r="M73" s="54">
        <f t="shared" si="9"/>
        <v>0</v>
      </c>
    </row>
    <row r="74" spans="1:13" x14ac:dyDescent="0.2">
      <c r="A74" s="57" t="s">
        <v>128</v>
      </c>
      <c r="B74" s="45" t="s">
        <v>129</v>
      </c>
      <c r="C74" s="44">
        <v>2500</v>
      </c>
      <c r="D74" s="44"/>
      <c r="E74" s="44"/>
      <c r="F74" s="44"/>
      <c r="G74" s="44"/>
      <c r="H74" s="44"/>
      <c r="I74" s="44"/>
      <c r="J74" s="44">
        <f t="shared" si="8"/>
        <v>2500</v>
      </c>
      <c r="K74" s="44">
        <v>307.07</v>
      </c>
      <c r="L74" s="44">
        <f t="shared" si="6"/>
        <v>2192.9299999999998</v>
      </c>
      <c r="M74" s="54">
        <f t="shared" si="9"/>
        <v>9.1720892371669523E-4</v>
      </c>
    </row>
    <row r="75" spans="1:13" x14ac:dyDescent="0.2">
      <c r="A75" s="57" t="s">
        <v>130</v>
      </c>
      <c r="B75" s="45" t="s">
        <v>131</v>
      </c>
      <c r="C75" s="44">
        <v>7000</v>
      </c>
      <c r="D75" s="44"/>
      <c r="E75" s="44"/>
      <c r="F75" s="44"/>
      <c r="G75" s="44"/>
      <c r="H75" s="44"/>
      <c r="I75" s="44"/>
      <c r="J75" s="44">
        <f t="shared" si="8"/>
        <v>7000</v>
      </c>
      <c r="K75" s="44">
        <v>43.599999999999994</v>
      </c>
      <c r="L75" s="44">
        <f t="shared" si="6"/>
        <v>6956.4</v>
      </c>
      <c r="M75" s="54">
        <f t="shared" si="9"/>
        <v>1.3023189850538283E-4</v>
      </c>
    </row>
    <row r="76" spans="1:13" x14ac:dyDescent="0.2">
      <c r="A76" s="57" t="s">
        <v>132</v>
      </c>
      <c r="B76" s="45" t="s">
        <v>133</v>
      </c>
      <c r="C76" s="44">
        <v>2000</v>
      </c>
      <c r="D76" s="44"/>
      <c r="E76" s="44"/>
      <c r="F76" s="44"/>
      <c r="G76" s="44"/>
      <c r="H76" s="44"/>
      <c r="I76" s="44"/>
      <c r="J76" s="44">
        <f t="shared" si="8"/>
        <v>2000</v>
      </c>
      <c r="K76" s="44">
        <v>0</v>
      </c>
      <c r="L76" s="44">
        <f t="shared" si="6"/>
        <v>2000</v>
      </c>
      <c r="M76" s="54">
        <f t="shared" si="9"/>
        <v>0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44"/>
      <c r="G77" s="44"/>
      <c r="H77" s="44"/>
      <c r="I77" s="44"/>
      <c r="J77" s="44"/>
      <c r="K77" s="44">
        <v>652</v>
      </c>
      <c r="L77" s="44"/>
      <c r="M77" s="54"/>
    </row>
    <row r="78" spans="1:13" x14ac:dyDescent="0.2">
      <c r="A78" s="57"/>
      <c r="B78" s="45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44"/>
      <c r="G80" s="44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44"/>
      <c r="G81" s="44"/>
      <c r="H81" s="44"/>
      <c r="I81" s="44"/>
      <c r="J81" s="44">
        <f t="shared" si="8"/>
        <v>108880</v>
      </c>
      <c r="K81" s="44">
        <v>9976.85</v>
      </c>
      <c r="L81" s="44">
        <f t="shared" si="6"/>
        <v>98903.15</v>
      </c>
      <c r="M81" s="54">
        <f t="shared" ref="M81:M117" si="10">K81/$K$139</f>
        <v>2.9800553133106169E-2</v>
      </c>
    </row>
    <row r="82" spans="1:13" ht="15" hidden="1" customHeight="1" x14ac:dyDescent="0.2">
      <c r="A82" s="57" t="s">
        <v>140</v>
      </c>
      <c r="B82" s="45" t="s">
        <v>141</v>
      </c>
      <c r="C82" s="44">
        <v>0</v>
      </c>
      <c r="D82" s="44"/>
      <c r="E82" s="44"/>
      <c r="F82" s="44"/>
      <c r="G82" s="44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>
        <f t="shared" si="10"/>
        <v>0</v>
      </c>
    </row>
    <row r="83" spans="1:13" x14ac:dyDescent="0.2">
      <c r="A83" s="57">
        <v>214</v>
      </c>
      <c r="B83" s="45" t="s">
        <v>139</v>
      </c>
      <c r="C83" s="44">
        <v>5000</v>
      </c>
      <c r="D83" s="44"/>
      <c r="E83" s="44"/>
      <c r="F83" s="44"/>
      <c r="G83" s="44"/>
      <c r="H83" s="44"/>
      <c r="I83" s="44"/>
      <c r="J83" s="44">
        <f t="shared" si="8"/>
        <v>5000</v>
      </c>
      <c r="K83" s="44">
        <v>0</v>
      </c>
      <c r="L83" s="44">
        <f t="shared" si="6"/>
        <v>5000</v>
      </c>
      <c r="M83" s="54">
        <f t="shared" si="10"/>
        <v>0</v>
      </c>
    </row>
    <row r="84" spans="1:13" x14ac:dyDescent="0.2">
      <c r="A84" s="57">
        <v>223</v>
      </c>
      <c r="B84" s="45" t="s">
        <v>142</v>
      </c>
      <c r="C84" s="44">
        <v>3500</v>
      </c>
      <c r="D84" s="44"/>
      <c r="E84" s="44"/>
      <c r="F84" s="44"/>
      <c r="G84" s="44"/>
      <c r="H84" s="44"/>
      <c r="I84" s="44"/>
      <c r="J84" s="44">
        <f t="shared" si="8"/>
        <v>3500</v>
      </c>
      <c r="K84" s="44">
        <v>0</v>
      </c>
      <c r="L84" s="44">
        <f t="shared" si="6"/>
        <v>3500</v>
      </c>
      <c r="M84" s="54">
        <f t="shared" si="10"/>
        <v>0</v>
      </c>
    </row>
    <row r="85" spans="1:13" ht="15" hidden="1" customHeight="1" x14ac:dyDescent="0.2">
      <c r="A85" s="57">
        <v>229</v>
      </c>
      <c r="B85" s="45" t="s">
        <v>143</v>
      </c>
      <c r="C85" s="44">
        <v>0</v>
      </c>
      <c r="D85" s="44"/>
      <c r="E85" s="44"/>
      <c r="F85" s="44"/>
      <c r="G85" s="44"/>
      <c r="H85" s="44"/>
      <c r="I85" s="44"/>
      <c r="J85" s="44">
        <f t="shared" si="8"/>
        <v>0</v>
      </c>
      <c r="K85" s="44">
        <v>0</v>
      </c>
      <c r="L85" s="44">
        <f t="shared" si="6"/>
        <v>0</v>
      </c>
      <c r="M85" s="54">
        <f t="shared" si="10"/>
        <v>0</v>
      </c>
    </row>
    <row r="86" spans="1:13" x14ac:dyDescent="0.2">
      <c r="A86" s="57" t="s">
        <v>144</v>
      </c>
      <c r="B86" s="45" t="s">
        <v>145</v>
      </c>
      <c r="C86" s="44">
        <v>2750</v>
      </c>
      <c r="D86" s="44"/>
      <c r="E86" s="44"/>
      <c r="F86" s="44"/>
      <c r="G86" s="44"/>
      <c r="H86" s="44"/>
      <c r="I86" s="44"/>
      <c r="J86" s="44">
        <f t="shared" si="8"/>
        <v>2750</v>
      </c>
      <c r="K86" s="44">
        <v>200</v>
      </c>
      <c r="L86" s="44">
        <f t="shared" si="6"/>
        <v>2550</v>
      </c>
      <c r="M86" s="54">
        <f t="shared" si="10"/>
        <v>5.9739402984120568E-4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/>
      <c r="E87" s="44"/>
      <c r="F87" s="44"/>
      <c r="G87" s="44"/>
      <c r="H87" s="44"/>
      <c r="I87" s="44"/>
      <c r="J87" s="44">
        <f t="shared" si="8"/>
        <v>30800</v>
      </c>
      <c r="K87" s="44">
        <v>0</v>
      </c>
      <c r="L87" s="44">
        <f t="shared" si="6"/>
        <v>30800</v>
      </c>
      <c r="M87" s="54">
        <f t="shared" si="10"/>
        <v>0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44"/>
      <c r="G88" s="44"/>
      <c r="H88" s="44"/>
      <c r="I88" s="44"/>
      <c r="J88" s="44">
        <f t="shared" si="8"/>
        <v>5200</v>
      </c>
      <c r="K88" s="44">
        <v>333</v>
      </c>
      <c r="L88" s="44">
        <f t="shared" si="6"/>
        <v>4867</v>
      </c>
      <c r="M88" s="54">
        <f t="shared" si="10"/>
        <v>9.9466105968560757E-4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/>
      <c r="E89" s="44"/>
      <c r="F89" s="44"/>
      <c r="G89" s="44"/>
      <c r="H89" s="44"/>
      <c r="I89" s="44"/>
      <c r="J89" s="44">
        <f t="shared" si="8"/>
        <v>1500</v>
      </c>
      <c r="K89" s="44">
        <v>275.25</v>
      </c>
      <c r="L89" s="44">
        <f t="shared" si="6"/>
        <v>1224.75</v>
      </c>
      <c r="M89" s="54">
        <f t="shared" si="10"/>
        <v>8.2216353356895941E-4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/>
      <c r="E90" s="44"/>
      <c r="F90" s="44"/>
      <c r="G90" s="44"/>
      <c r="H90" s="44"/>
      <c r="I90" s="44"/>
      <c r="J90" s="44">
        <f t="shared" si="8"/>
        <v>3000</v>
      </c>
      <c r="K90" s="44">
        <v>494.4</v>
      </c>
      <c r="L90" s="44">
        <f t="shared" si="6"/>
        <v>2505.6</v>
      </c>
      <c r="M90" s="54">
        <f t="shared" si="10"/>
        <v>1.4767580417674605E-3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44"/>
      <c r="G91" s="44"/>
      <c r="H91" s="44"/>
      <c r="I91" s="44"/>
      <c r="J91" s="44">
        <f t="shared" si="8"/>
        <v>875</v>
      </c>
      <c r="K91" s="44">
        <v>795</v>
      </c>
      <c r="L91" s="44">
        <f t="shared" si="6"/>
        <v>80</v>
      </c>
      <c r="M91" s="54">
        <f t="shared" si="10"/>
        <v>2.3746412686187928E-3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44"/>
      <c r="G92" s="44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>
        <f t="shared" si="10"/>
        <v>0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/>
      <c r="E93" s="44"/>
      <c r="F93" s="44"/>
      <c r="G93" s="44"/>
      <c r="H93" s="44"/>
      <c r="I93" s="44"/>
      <c r="J93" s="44">
        <f t="shared" si="8"/>
        <v>1000</v>
      </c>
      <c r="K93" s="44">
        <v>0</v>
      </c>
      <c r="L93" s="44">
        <f t="shared" si="6"/>
        <v>1000</v>
      </c>
      <c r="M93" s="54">
        <f t="shared" si="10"/>
        <v>0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44"/>
      <c r="G94" s="44"/>
      <c r="H94" s="44"/>
      <c r="I94" s="44"/>
      <c r="J94" s="44">
        <f t="shared" si="8"/>
        <v>8000</v>
      </c>
      <c r="K94" s="44">
        <v>634</v>
      </c>
      <c r="L94" s="44">
        <f t="shared" si="6"/>
        <v>7366</v>
      </c>
      <c r="M94" s="54">
        <f t="shared" si="10"/>
        <v>1.8937390745966223E-3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44"/>
      <c r="G95" s="44"/>
      <c r="H95" s="44"/>
      <c r="I95" s="44"/>
      <c r="J95" s="44">
        <f t="shared" si="8"/>
        <v>2000</v>
      </c>
      <c r="K95" s="44">
        <v>0</v>
      </c>
      <c r="L95" s="44">
        <f t="shared" ref="L95:L138" si="11">J95-K95</f>
        <v>2000</v>
      </c>
      <c r="M95" s="54">
        <f t="shared" si="10"/>
        <v>0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/>
      <c r="E96" s="44"/>
      <c r="F96" s="44"/>
      <c r="G96" s="44"/>
      <c r="H96" s="44"/>
      <c r="I96" s="44"/>
      <c r="J96" s="44">
        <f t="shared" si="8"/>
        <v>20500</v>
      </c>
      <c r="K96" s="44">
        <v>1250.1399999999999</v>
      </c>
      <c r="L96" s="44">
        <f t="shared" si="11"/>
        <v>19249.86</v>
      </c>
      <c r="M96" s="54">
        <f t="shared" si="10"/>
        <v>3.7341308623284244E-3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/>
      <c r="E97" s="44"/>
      <c r="F97" s="44"/>
      <c r="G97" s="44"/>
      <c r="H97" s="44"/>
      <c r="I97" s="44"/>
      <c r="J97" s="44">
        <f t="shared" si="8"/>
        <v>6100</v>
      </c>
      <c r="K97" s="44">
        <v>20.7</v>
      </c>
      <c r="L97" s="44">
        <f t="shared" si="11"/>
        <v>6079.3</v>
      </c>
      <c r="M97" s="54">
        <f t="shared" si="10"/>
        <v>6.1830282088564797E-5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44"/>
      <c r="G98" s="44"/>
      <c r="H98" s="44"/>
      <c r="I98" s="44"/>
      <c r="J98" s="44">
        <f t="shared" si="8"/>
        <v>3000</v>
      </c>
      <c r="K98" s="44">
        <v>0</v>
      </c>
      <c r="L98" s="44">
        <f t="shared" si="11"/>
        <v>3000</v>
      </c>
      <c r="M98" s="54">
        <f t="shared" si="10"/>
        <v>0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44"/>
      <c r="G99" s="44"/>
      <c r="H99" s="44"/>
      <c r="I99" s="44"/>
      <c r="J99" s="44">
        <f t="shared" si="8"/>
        <v>210345</v>
      </c>
      <c r="K99" s="44">
        <v>0</v>
      </c>
      <c r="L99" s="44">
        <f t="shared" si="11"/>
        <v>210345</v>
      </c>
      <c r="M99" s="54">
        <f t="shared" si="10"/>
        <v>0</v>
      </c>
    </row>
    <row r="100" spans="1:13" x14ac:dyDescent="0.2">
      <c r="A100" s="57">
        <v>272</v>
      </c>
      <c r="B100" s="45" t="s">
        <v>172</v>
      </c>
      <c r="C100" s="44">
        <v>8000</v>
      </c>
      <c r="D100" s="44"/>
      <c r="E100" s="44"/>
      <c r="F100" s="44"/>
      <c r="G100" s="44"/>
      <c r="H100" s="44"/>
      <c r="I100" s="44"/>
      <c r="J100" s="44">
        <f t="shared" si="8"/>
        <v>8000</v>
      </c>
      <c r="K100" s="44">
        <v>0</v>
      </c>
      <c r="L100" s="44">
        <f t="shared" si="11"/>
        <v>8000</v>
      </c>
      <c r="M100" s="54">
        <f t="shared" si="10"/>
        <v>0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44"/>
      <c r="G101" s="44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>
        <f t="shared" si="10"/>
        <v>0</v>
      </c>
    </row>
    <row r="102" spans="1:13" x14ac:dyDescent="0.2">
      <c r="A102" s="57">
        <v>274</v>
      </c>
      <c r="B102" s="45" t="s">
        <v>175</v>
      </c>
      <c r="C102" s="44">
        <v>6000</v>
      </c>
      <c r="D102" s="44"/>
      <c r="E102" s="44"/>
      <c r="F102" s="44"/>
      <c r="G102" s="44"/>
      <c r="H102" s="44"/>
      <c r="I102" s="44"/>
      <c r="J102" s="44">
        <f t="shared" si="8"/>
        <v>6000</v>
      </c>
      <c r="K102" s="44">
        <v>0</v>
      </c>
      <c r="L102" s="44">
        <f t="shared" si="11"/>
        <v>6000</v>
      </c>
      <c r="M102" s="54">
        <f t="shared" si="10"/>
        <v>0</v>
      </c>
    </row>
    <row r="103" spans="1:13" ht="15" hidden="1" customHeight="1" x14ac:dyDescent="0.2">
      <c r="A103" s="57">
        <v>275</v>
      </c>
      <c r="B103" s="45" t="s">
        <v>176</v>
      </c>
      <c r="C103" s="44">
        <v>0</v>
      </c>
      <c r="D103" s="44"/>
      <c r="E103" s="44"/>
      <c r="F103" s="44"/>
      <c r="G103" s="44"/>
      <c r="H103" s="44"/>
      <c r="I103" s="44"/>
      <c r="J103" s="44">
        <f t="shared" si="8"/>
        <v>0</v>
      </c>
      <c r="K103" s="44">
        <v>0</v>
      </c>
      <c r="L103" s="44">
        <f t="shared" si="11"/>
        <v>0</v>
      </c>
      <c r="M103" s="54">
        <f t="shared" si="10"/>
        <v>0</v>
      </c>
    </row>
    <row r="104" spans="1:13" x14ac:dyDescent="0.2">
      <c r="A104" s="57">
        <v>279</v>
      </c>
      <c r="B104" s="45" t="s">
        <v>242</v>
      </c>
      <c r="C104" s="44">
        <v>750</v>
      </c>
      <c r="D104" s="44"/>
      <c r="E104" s="44"/>
      <c r="F104" s="44"/>
      <c r="G104" s="44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>
        <f t="shared" si="10"/>
        <v>0</v>
      </c>
    </row>
    <row r="105" spans="1:13" ht="15" hidden="1" customHeight="1" x14ac:dyDescent="0.2">
      <c r="A105" s="57">
        <v>281</v>
      </c>
      <c r="B105" s="45" t="s">
        <v>177</v>
      </c>
      <c r="C105" s="44">
        <v>0</v>
      </c>
      <c r="D105" s="44"/>
      <c r="E105" s="44"/>
      <c r="F105" s="44"/>
      <c r="G105" s="44"/>
      <c r="H105" s="44"/>
      <c r="I105" s="44"/>
      <c r="J105" s="44">
        <f t="shared" si="8"/>
        <v>0</v>
      </c>
      <c r="K105" s="44">
        <v>0</v>
      </c>
      <c r="L105" s="44">
        <f t="shared" si="11"/>
        <v>0</v>
      </c>
      <c r="M105" s="54">
        <f t="shared" si="10"/>
        <v>0</v>
      </c>
    </row>
    <row r="106" spans="1:13" x14ac:dyDescent="0.2">
      <c r="A106" s="57" t="s">
        <v>178</v>
      </c>
      <c r="B106" s="45" t="s">
        <v>179</v>
      </c>
      <c r="C106" s="44">
        <v>1750</v>
      </c>
      <c r="D106" s="44"/>
      <c r="E106" s="44"/>
      <c r="F106" s="44"/>
      <c r="G106" s="44"/>
      <c r="H106" s="44"/>
      <c r="I106" s="44"/>
      <c r="J106" s="44">
        <f t="shared" si="8"/>
        <v>1750</v>
      </c>
      <c r="K106" s="44">
        <v>0</v>
      </c>
      <c r="L106" s="44">
        <f t="shared" si="11"/>
        <v>1750</v>
      </c>
      <c r="M106" s="54">
        <f t="shared" si="10"/>
        <v>0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44"/>
      <c r="G107" s="44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>
        <f t="shared" si="10"/>
        <v>0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44"/>
      <c r="G108" s="44"/>
      <c r="H108" s="44"/>
      <c r="I108" s="44"/>
      <c r="J108" s="44">
        <f t="shared" si="8"/>
        <v>680637</v>
      </c>
      <c r="K108" s="44">
        <v>0</v>
      </c>
      <c r="L108" s="44">
        <f t="shared" si="11"/>
        <v>680637</v>
      </c>
      <c r="M108" s="54">
        <f t="shared" si="10"/>
        <v>0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44"/>
      <c r="G109" s="44"/>
      <c r="H109" s="44"/>
      <c r="I109" s="44"/>
      <c r="J109" s="44">
        <f t="shared" ref="J109:J138" si="12">C109+D109-E109+F109-G109+H109-I109</f>
        <v>3247.82</v>
      </c>
      <c r="K109" s="44">
        <v>0</v>
      </c>
      <c r="L109" s="44">
        <f t="shared" si="11"/>
        <v>3247.82</v>
      </c>
      <c r="M109" s="54">
        <f t="shared" si="10"/>
        <v>0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44"/>
      <c r="G110" s="44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>
        <f t="shared" si="10"/>
        <v>0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44"/>
      <c r="G111" s="44"/>
      <c r="H111" s="44"/>
      <c r="I111" s="44"/>
      <c r="J111" s="44">
        <f t="shared" si="12"/>
        <v>6700</v>
      </c>
      <c r="K111" s="44">
        <v>1075.95</v>
      </c>
      <c r="L111" s="44">
        <f t="shared" si="11"/>
        <v>5624.05</v>
      </c>
      <c r="M111" s="54">
        <f t="shared" si="10"/>
        <v>3.2138305320382268E-3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44"/>
      <c r="G112" s="44"/>
      <c r="H112" s="44"/>
      <c r="I112" s="44"/>
      <c r="J112" s="44">
        <f t="shared" si="12"/>
        <v>2000</v>
      </c>
      <c r="K112" s="44">
        <v>206.25</v>
      </c>
      <c r="L112" s="44">
        <f t="shared" si="11"/>
        <v>1793.75</v>
      </c>
      <c r="M112" s="54">
        <f t="shared" si="10"/>
        <v>6.160625932737434E-4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/>
      <c r="E113" s="44"/>
      <c r="F113" s="44"/>
      <c r="G113" s="44"/>
      <c r="H113" s="44"/>
      <c r="I113" s="44"/>
      <c r="J113" s="44">
        <f t="shared" si="12"/>
        <v>38000</v>
      </c>
      <c r="K113" s="44">
        <v>0</v>
      </c>
      <c r="L113" s="44">
        <f t="shared" si="11"/>
        <v>38000</v>
      </c>
      <c r="M113" s="54">
        <f t="shared" si="10"/>
        <v>0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44"/>
      <c r="G114" s="44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>
        <f t="shared" si="10"/>
        <v>0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/>
      <c r="E115" s="44"/>
      <c r="F115" s="44"/>
      <c r="G115" s="44"/>
      <c r="H115" s="44"/>
      <c r="I115" s="44"/>
      <c r="J115" s="44">
        <f t="shared" si="12"/>
        <v>9500</v>
      </c>
      <c r="K115" s="44">
        <v>151.99</v>
      </c>
      <c r="L115" s="44">
        <f t="shared" si="11"/>
        <v>9348.01</v>
      </c>
      <c r="M115" s="54">
        <f t="shared" si="10"/>
        <v>4.5398959297782431E-4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/>
      <c r="E116" s="44"/>
      <c r="F116" s="44"/>
      <c r="G116" s="44"/>
      <c r="H116" s="44"/>
      <c r="I116" s="44"/>
      <c r="J116" s="44">
        <f t="shared" si="12"/>
        <v>77500</v>
      </c>
      <c r="K116" s="44">
        <v>36751.5</v>
      </c>
      <c r="L116" s="44">
        <f t="shared" si="11"/>
        <v>40748.5</v>
      </c>
      <c r="M116" s="54">
        <f t="shared" si="10"/>
        <v>0.10977563343854536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/>
      <c r="E117" s="44"/>
      <c r="F117" s="44"/>
      <c r="G117" s="44"/>
      <c r="H117" s="44"/>
      <c r="I117" s="44"/>
      <c r="J117" s="44">
        <f t="shared" si="12"/>
        <v>12000</v>
      </c>
      <c r="K117" s="44">
        <v>403.9</v>
      </c>
      <c r="L117" s="44">
        <f t="shared" si="11"/>
        <v>11596.1</v>
      </c>
      <c r="M117" s="54">
        <f t="shared" si="10"/>
        <v>1.2064372432643148E-3</v>
      </c>
    </row>
    <row r="118" spans="1:13" x14ac:dyDescent="0.2">
      <c r="A118" s="57"/>
      <c r="B118" s="45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54"/>
    </row>
    <row r="120" spans="1:13" x14ac:dyDescent="0.2">
      <c r="A120" s="57"/>
      <c r="B120" s="45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54"/>
    </row>
    <row r="121" spans="1:13" x14ac:dyDescent="0.2">
      <c r="A121" s="57"/>
      <c r="B121" s="45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54"/>
    </row>
    <row r="122" spans="1:13" ht="15.75" x14ac:dyDescent="0.25">
      <c r="A122" s="55">
        <v>3</v>
      </c>
      <c r="B122" s="56" t="s">
        <v>200</v>
      </c>
      <c r="C122" s="42"/>
      <c r="D122" s="44"/>
      <c r="E122" s="44"/>
      <c r="F122" s="44"/>
      <c r="G122" s="44"/>
      <c r="H122" s="44"/>
      <c r="I122" s="44"/>
      <c r="J122" s="44"/>
      <c r="K122" s="44"/>
      <c r="L122" s="44"/>
      <c r="M122" s="54"/>
    </row>
    <row r="123" spans="1:13" x14ac:dyDescent="0.2">
      <c r="A123" s="58" t="s">
        <v>201</v>
      </c>
      <c r="B123" s="59" t="s">
        <v>202</v>
      </c>
      <c r="C123" s="60">
        <v>20000</v>
      </c>
      <c r="D123" s="44"/>
      <c r="E123" s="44"/>
      <c r="F123" s="44"/>
      <c r="G123" s="44"/>
      <c r="H123" s="44"/>
      <c r="I123" s="44"/>
      <c r="J123" s="44">
        <f t="shared" si="12"/>
        <v>20000</v>
      </c>
      <c r="K123" s="44">
        <v>0</v>
      </c>
      <c r="L123" s="44">
        <f t="shared" si="11"/>
        <v>20000</v>
      </c>
      <c r="M123" s="54">
        <f t="shared" ref="M123:M129" si="13">K123/$K$139</f>
        <v>0</v>
      </c>
    </row>
    <row r="124" spans="1:13" ht="15" hidden="1" customHeight="1" x14ac:dyDescent="0.2">
      <c r="A124" s="58" t="s">
        <v>203</v>
      </c>
      <c r="B124" s="59" t="s">
        <v>204</v>
      </c>
      <c r="C124" s="60">
        <v>0</v>
      </c>
      <c r="D124" s="44"/>
      <c r="E124" s="44"/>
      <c r="F124" s="44"/>
      <c r="G124" s="44"/>
      <c r="H124" s="44"/>
      <c r="I124" s="44"/>
      <c r="J124" s="44">
        <f t="shared" si="12"/>
        <v>0</v>
      </c>
      <c r="K124" s="44">
        <v>0</v>
      </c>
      <c r="L124" s="44">
        <f t="shared" si="11"/>
        <v>0</v>
      </c>
      <c r="M124" s="54">
        <f t="shared" si="13"/>
        <v>0</v>
      </c>
    </row>
    <row r="125" spans="1:13" x14ac:dyDescent="0.2">
      <c r="A125" s="58" t="s">
        <v>203</v>
      </c>
      <c r="B125" s="59" t="s">
        <v>204</v>
      </c>
      <c r="C125" s="60">
        <v>4000</v>
      </c>
      <c r="D125" s="44"/>
      <c r="E125" s="44"/>
      <c r="F125" s="44"/>
      <c r="G125" s="44"/>
      <c r="H125" s="44"/>
      <c r="I125" s="44"/>
      <c r="J125" s="44">
        <f t="shared" si="12"/>
        <v>4000</v>
      </c>
      <c r="K125" s="44">
        <v>0</v>
      </c>
      <c r="L125" s="44">
        <f t="shared" si="11"/>
        <v>4000</v>
      </c>
      <c r="M125" s="54">
        <f t="shared" si="13"/>
        <v>0</v>
      </c>
    </row>
    <row r="126" spans="1:13" x14ac:dyDescent="0.2">
      <c r="A126" s="58" t="s">
        <v>205</v>
      </c>
      <c r="B126" s="59" t="s">
        <v>206</v>
      </c>
      <c r="C126" s="60">
        <v>76750</v>
      </c>
      <c r="D126" s="44"/>
      <c r="E126" s="44"/>
      <c r="F126" s="44"/>
      <c r="G126" s="44"/>
      <c r="H126" s="44"/>
      <c r="I126" s="44"/>
      <c r="J126" s="44">
        <f t="shared" si="12"/>
        <v>76750</v>
      </c>
      <c r="K126" s="44">
        <v>0</v>
      </c>
      <c r="L126" s="44">
        <f t="shared" si="11"/>
        <v>76750</v>
      </c>
      <c r="M126" s="54">
        <f t="shared" si="13"/>
        <v>0</v>
      </c>
    </row>
    <row r="127" spans="1:13" ht="15" hidden="1" customHeight="1" x14ac:dyDescent="0.2">
      <c r="A127" s="58" t="s">
        <v>207</v>
      </c>
      <c r="B127" s="59" t="s">
        <v>208</v>
      </c>
      <c r="C127" s="60">
        <v>0</v>
      </c>
      <c r="D127" s="44"/>
      <c r="E127" s="44"/>
      <c r="F127" s="44"/>
      <c r="G127" s="44"/>
      <c r="H127" s="44"/>
      <c r="I127" s="44"/>
      <c r="J127" s="44">
        <f t="shared" si="12"/>
        <v>0</v>
      </c>
      <c r="K127" s="44">
        <v>0</v>
      </c>
      <c r="L127" s="44">
        <f t="shared" si="11"/>
        <v>0</v>
      </c>
      <c r="M127" s="54">
        <f t="shared" si="13"/>
        <v>0</v>
      </c>
    </row>
    <row r="128" spans="1:13" x14ac:dyDescent="0.2">
      <c r="A128" s="58" t="s">
        <v>234</v>
      </c>
      <c r="B128" s="59" t="s">
        <v>243</v>
      </c>
      <c r="C128" s="60">
        <v>1000</v>
      </c>
      <c r="D128" s="44"/>
      <c r="E128" s="44"/>
      <c r="F128" s="44"/>
      <c r="G128" s="44"/>
      <c r="H128" s="44"/>
      <c r="I128" s="44"/>
      <c r="J128" s="44">
        <f t="shared" si="12"/>
        <v>1000</v>
      </c>
      <c r="K128" s="44">
        <v>0</v>
      </c>
      <c r="L128" s="44">
        <f t="shared" si="11"/>
        <v>1000</v>
      </c>
      <c r="M128" s="54">
        <f t="shared" si="13"/>
        <v>0</v>
      </c>
    </row>
    <row r="129" spans="1:13" x14ac:dyDescent="0.2">
      <c r="A129" s="58" t="s">
        <v>209</v>
      </c>
      <c r="B129" s="59" t="s">
        <v>210</v>
      </c>
      <c r="C129" s="60">
        <v>20000</v>
      </c>
      <c r="D129" s="44"/>
      <c r="E129" s="44"/>
      <c r="F129" s="44"/>
      <c r="G129" s="44"/>
      <c r="H129" s="44"/>
      <c r="I129" s="44"/>
      <c r="J129" s="44">
        <f t="shared" si="12"/>
        <v>20000</v>
      </c>
      <c r="K129" s="44">
        <v>0</v>
      </c>
      <c r="L129" s="44">
        <f t="shared" si="11"/>
        <v>20000</v>
      </c>
      <c r="M129" s="54">
        <f t="shared" si="13"/>
        <v>0</v>
      </c>
    </row>
    <row r="130" spans="1:13" x14ac:dyDescent="0.2">
      <c r="A130" s="58" t="s">
        <v>211</v>
      </c>
      <c r="B130" s="59" t="s">
        <v>212</v>
      </c>
      <c r="C130" s="60">
        <v>9000</v>
      </c>
      <c r="D130" s="44"/>
      <c r="E130" s="44"/>
      <c r="F130" s="44"/>
      <c r="G130" s="44"/>
      <c r="H130" s="44"/>
      <c r="I130" s="44"/>
      <c r="J130" s="44">
        <f t="shared" si="12"/>
        <v>9000</v>
      </c>
      <c r="K130" s="44"/>
      <c r="L130" s="44">
        <f t="shared" si="11"/>
        <v>9000</v>
      </c>
      <c r="M130" s="54"/>
    </row>
    <row r="131" spans="1:13" x14ac:dyDescent="0.2">
      <c r="A131" s="58"/>
      <c r="B131" s="59"/>
      <c r="C131" s="60"/>
      <c r="D131" s="44"/>
      <c r="E131" s="44"/>
      <c r="F131" s="44"/>
      <c r="G131" s="44"/>
      <c r="H131" s="44"/>
      <c r="I131" s="44"/>
      <c r="J131" s="44"/>
      <c r="K131" s="44"/>
      <c r="L131" s="44"/>
      <c r="M131" s="54"/>
    </row>
    <row r="132" spans="1:13" x14ac:dyDescent="0.2">
      <c r="A132" s="57"/>
      <c r="B132" s="45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54"/>
    </row>
    <row r="133" spans="1:13" ht="15.75" x14ac:dyDescent="0.25">
      <c r="A133" s="55">
        <v>4</v>
      </c>
      <c r="B133" s="56" t="s">
        <v>213</v>
      </c>
      <c r="C133" s="42"/>
      <c r="D133" s="44"/>
      <c r="E133" s="44"/>
      <c r="F133" s="44"/>
      <c r="G133" s="44"/>
      <c r="H133" s="44"/>
      <c r="I133" s="44"/>
      <c r="J133" s="44"/>
      <c r="K133" s="44"/>
      <c r="L133" s="44"/>
      <c r="M133" s="54"/>
    </row>
    <row r="134" spans="1:13" x14ac:dyDescent="0.2">
      <c r="A134" s="57" t="s">
        <v>214</v>
      </c>
      <c r="B134" s="45" t="s">
        <v>215</v>
      </c>
      <c r="C134" s="44">
        <v>30410</v>
      </c>
      <c r="D134" s="44"/>
      <c r="E134" s="44"/>
      <c r="F134" s="44"/>
      <c r="G134" s="44"/>
      <c r="H134" s="44"/>
      <c r="I134" s="44"/>
      <c r="J134" s="44">
        <f t="shared" si="12"/>
        <v>30410</v>
      </c>
      <c r="K134" s="44">
        <v>0</v>
      </c>
      <c r="L134" s="44">
        <f t="shared" si="11"/>
        <v>30410</v>
      </c>
      <c r="M134" s="54">
        <f>K134/$K$139</f>
        <v>0</v>
      </c>
    </row>
    <row r="135" spans="1:13" x14ac:dyDescent="0.2">
      <c r="A135" s="57" t="s">
        <v>216</v>
      </c>
      <c r="B135" s="45" t="s">
        <v>217</v>
      </c>
      <c r="C135" s="44">
        <v>6000</v>
      </c>
      <c r="D135" s="44"/>
      <c r="E135" s="44"/>
      <c r="F135" s="44"/>
      <c r="G135" s="44"/>
      <c r="H135" s="44"/>
      <c r="I135" s="44"/>
      <c r="J135" s="44">
        <f t="shared" si="12"/>
        <v>6000</v>
      </c>
      <c r="K135" s="44">
        <v>0</v>
      </c>
      <c r="L135" s="44">
        <f t="shared" si="11"/>
        <v>6000</v>
      </c>
      <c r="M135" s="54">
        <f>K135/$K$139</f>
        <v>0</v>
      </c>
    </row>
    <row r="136" spans="1:13" x14ac:dyDescent="0.2">
      <c r="A136" s="57" t="s">
        <v>218</v>
      </c>
      <c r="B136" s="45" t="s">
        <v>219</v>
      </c>
      <c r="C136" s="44">
        <v>131200</v>
      </c>
      <c r="D136" s="44"/>
      <c r="E136" s="44"/>
      <c r="F136" s="44"/>
      <c r="G136" s="44"/>
      <c r="H136" s="44"/>
      <c r="I136" s="44"/>
      <c r="J136" s="44">
        <f t="shared" si="12"/>
        <v>131200</v>
      </c>
      <c r="K136" s="44">
        <v>3200</v>
      </c>
      <c r="L136" s="44">
        <f t="shared" si="11"/>
        <v>128000</v>
      </c>
      <c r="M136" s="54">
        <f>K136/$K$139</f>
        <v>9.558304477459291E-3</v>
      </c>
    </row>
    <row r="137" spans="1:13" ht="15" hidden="1" customHeight="1" x14ac:dyDescent="0.2">
      <c r="A137" s="57" t="s">
        <v>220</v>
      </c>
      <c r="B137" s="45" t="s">
        <v>221</v>
      </c>
      <c r="C137" s="44">
        <v>0</v>
      </c>
      <c r="D137" s="44"/>
      <c r="E137" s="44"/>
      <c r="F137" s="44"/>
      <c r="G137" s="44"/>
      <c r="H137" s="44"/>
      <c r="I137" s="44"/>
      <c r="J137" s="44">
        <f t="shared" si="12"/>
        <v>0</v>
      </c>
      <c r="K137" s="44">
        <v>0</v>
      </c>
      <c r="L137" s="44">
        <f t="shared" si="11"/>
        <v>0</v>
      </c>
      <c r="M137" s="54">
        <f>K137/$K$139</f>
        <v>0</v>
      </c>
    </row>
    <row r="138" spans="1:13" ht="15.75" thickBot="1" x14ac:dyDescent="0.25">
      <c r="A138" s="57" t="s">
        <v>222</v>
      </c>
      <c r="B138" s="45" t="s">
        <v>223</v>
      </c>
      <c r="C138" s="44">
        <v>6800</v>
      </c>
      <c r="D138" s="44"/>
      <c r="E138" s="44"/>
      <c r="F138" s="44"/>
      <c r="G138" s="44"/>
      <c r="H138" s="44"/>
      <c r="I138" s="44"/>
      <c r="J138" s="44">
        <f t="shared" si="12"/>
        <v>6800</v>
      </c>
      <c r="K138" s="44">
        <v>0</v>
      </c>
      <c r="L138" s="44">
        <f t="shared" si="11"/>
        <v>6800</v>
      </c>
      <c r="M138" s="61">
        <f>K138/$K$139</f>
        <v>0</v>
      </c>
    </row>
    <row r="139" spans="1:13" ht="16.5" thickBot="1" x14ac:dyDescent="0.3">
      <c r="A139" s="48"/>
      <c r="B139" s="49" t="s">
        <v>230</v>
      </c>
      <c r="C139" s="50">
        <f t="shared" ref="C139:L139" si="14">SUM(C28:C138)</f>
        <v>5636660.8700000001</v>
      </c>
      <c r="D139" s="50">
        <f t="shared" si="14"/>
        <v>0</v>
      </c>
      <c r="E139" s="50">
        <f t="shared" si="14"/>
        <v>0</v>
      </c>
      <c r="F139" s="50">
        <f t="shared" si="14"/>
        <v>0</v>
      </c>
      <c r="G139" s="50">
        <f t="shared" si="14"/>
        <v>0</v>
      </c>
      <c r="H139" s="50">
        <f t="shared" si="14"/>
        <v>0</v>
      </c>
      <c r="I139" s="50">
        <f t="shared" si="14"/>
        <v>0</v>
      </c>
      <c r="J139" s="50">
        <f t="shared" si="14"/>
        <v>5621660.8700000001</v>
      </c>
      <c r="K139" s="50">
        <f t="shared" si="14"/>
        <v>334787.41000000003</v>
      </c>
      <c r="L139" s="50">
        <f t="shared" si="14"/>
        <v>5287525.459999999</v>
      </c>
      <c r="M139" s="62">
        <v>1</v>
      </c>
    </row>
    <row r="140" spans="1:13" x14ac:dyDescent="0.2">
      <c r="A140" s="70"/>
      <c r="C140" s="71">
        <f>C22-C139</f>
        <v>0</v>
      </c>
      <c r="D140" s="72"/>
      <c r="E140" s="72"/>
      <c r="F140" s="72"/>
      <c r="G140" s="72"/>
      <c r="H140" s="72"/>
      <c r="I140" s="72"/>
      <c r="J140" s="72"/>
      <c r="K140" s="72"/>
      <c r="L140" s="72"/>
    </row>
    <row r="141" spans="1:13" ht="15.75" thickBot="1" x14ac:dyDescent="0.25">
      <c r="E141" s="73"/>
      <c r="J141" s="69"/>
    </row>
    <row r="142" spans="1:13" ht="15.75" x14ac:dyDescent="0.25">
      <c r="A142" s="2" t="s">
        <v>224</v>
      </c>
      <c r="B142" s="3"/>
      <c r="C142" s="4"/>
      <c r="D142" s="5"/>
      <c r="E142" s="5"/>
      <c r="F142" s="5"/>
      <c r="G142" s="5"/>
      <c r="H142" s="5"/>
      <c r="I142" s="5"/>
      <c r="J142" s="5"/>
      <c r="K142" s="5"/>
    </row>
    <row r="143" spans="1:13" ht="15.75" x14ac:dyDescent="0.25">
      <c r="A143" s="6" t="s">
        <v>2</v>
      </c>
      <c r="B143" s="7"/>
      <c r="C143" s="8"/>
      <c r="D143" s="5"/>
      <c r="E143" s="5"/>
      <c r="F143" s="5"/>
      <c r="G143" s="5"/>
      <c r="H143" s="5"/>
      <c r="I143" s="5"/>
      <c r="J143" s="5"/>
      <c r="K143" s="5"/>
    </row>
    <row r="144" spans="1:13" ht="6" customHeight="1" thickBot="1" x14ac:dyDescent="0.25">
      <c r="A144" s="9"/>
      <c r="B144" s="10"/>
      <c r="C144" s="11"/>
      <c r="D144" s="5"/>
      <c r="E144" s="5"/>
      <c r="F144" s="5"/>
      <c r="G144" s="5"/>
      <c r="H144" s="5"/>
      <c r="I144" s="5"/>
      <c r="J144" s="5"/>
      <c r="K144" s="5"/>
    </row>
    <row r="145" spans="1:11" ht="8.1" customHeight="1" x14ac:dyDescent="0.2">
      <c r="A145" s="74"/>
      <c r="B145" s="75"/>
      <c r="C145" s="76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77" t="s">
        <v>225</v>
      </c>
      <c r="B146" s="78"/>
      <c r="C146" s="79"/>
      <c r="D146" s="5"/>
      <c r="E146" s="5"/>
      <c r="F146" s="5"/>
      <c r="G146" s="5"/>
      <c r="H146" s="5"/>
      <c r="I146" s="5"/>
      <c r="J146" s="5"/>
    </row>
    <row r="147" spans="1:11" x14ac:dyDescent="0.2">
      <c r="A147" s="80" t="s">
        <v>244</v>
      </c>
      <c r="B147" s="78"/>
      <c r="C147" s="81">
        <f>1483606.58-29113.73</f>
        <v>1454492.85</v>
      </c>
      <c r="D147" s="5"/>
      <c r="E147" s="5"/>
      <c r="F147" s="5"/>
      <c r="G147" s="5"/>
      <c r="H147" s="5"/>
      <c r="I147" s="5"/>
      <c r="J147" s="5"/>
    </row>
    <row r="148" spans="1:11" x14ac:dyDescent="0.2">
      <c r="A148" s="80" t="s">
        <v>226</v>
      </c>
      <c r="B148" s="78"/>
      <c r="C148" s="81">
        <f>K22</f>
        <v>479530.99</v>
      </c>
      <c r="D148" s="5"/>
      <c r="E148" s="5"/>
      <c r="F148" s="5"/>
      <c r="G148" s="5"/>
      <c r="H148" s="5"/>
      <c r="I148" s="5"/>
      <c r="J148" s="5"/>
    </row>
    <row r="149" spans="1:11" x14ac:dyDescent="0.2">
      <c r="A149" s="80" t="s">
        <v>227</v>
      </c>
      <c r="B149" s="78"/>
      <c r="C149" s="82">
        <f>-K139</f>
        <v>-334787.41000000003</v>
      </c>
      <c r="D149" s="5"/>
      <c r="E149" s="5"/>
      <c r="F149" s="5"/>
      <c r="G149" s="5"/>
      <c r="H149" s="5"/>
      <c r="I149" s="5"/>
      <c r="J149" s="5"/>
    </row>
    <row r="150" spans="1:11" ht="15.75" x14ac:dyDescent="0.25">
      <c r="A150" s="83" t="s">
        <v>228</v>
      </c>
      <c r="B150" s="84"/>
      <c r="C150" s="85">
        <f>SUM(C147:C149)</f>
        <v>1599236.4300000002</v>
      </c>
      <c r="D150" s="5"/>
      <c r="E150" s="5"/>
      <c r="F150" s="5"/>
      <c r="G150" s="5"/>
      <c r="H150" s="5"/>
      <c r="I150" s="5"/>
      <c r="J150" s="5"/>
    </row>
    <row r="151" spans="1:11" ht="15.75" x14ac:dyDescent="0.25">
      <c r="A151" s="83"/>
      <c r="B151" s="84"/>
      <c r="C151" s="85"/>
      <c r="D151" s="5"/>
      <c r="E151" s="5"/>
      <c r="F151" s="5"/>
      <c r="G151" s="5"/>
      <c r="H151" s="5"/>
      <c r="I151" s="5"/>
      <c r="J151" s="5"/>
    </row>
    <row r="152" spans="1:11" ht="15" customHeight="1" x14ac:dyDescent="0.2">
      <c r="A152" s="77" t="s">
        <v>229</v>
      </c>
      <c r="B152" s="78"/>
      <c r="C152" s="81"/>
      <c r="D152" s="5"/>
      <c r="E152" s="5"/>
      <c r="F152" s="5"/>
      <c r="G152" s="5"/>
      <c r="H152" s="5"/>
      <c r="I152" s="5"/>
      <c r="J152" s="5"/>
    </row>
    <row r="153" spans="1:11" ht="15" customHeight="1" x14ac:dyDescent="0.2">
      <c r="A153" s="80" t="s">
        <v>231</v>
      </c>
      <c r="B153" s="78"/>
      <c r="C153" s="81">
        <v>257.31</v>
      </c>
      <c r="D153" s="5"/>
      <c r="E153" s="5"/>
      <c r="F153" s="5"/>
      <c r="G153" s="5"/>
      <c r="H153" s="5"/>
      <c r="I153" s="5"/>
      <c r="J153" s="5"/>
    </row>
    <row r="154" spans="1:11" ht="15" customHeight="1" x14ac:dyDescent="0.2">
      <c r="A154" s="80" t="s">
        <v>232</v>
      </c>
      <c r="B154" s="78"/>
      <c r="C154" s="81">
        <v>11194.08</v>
      </c>
      <c r="D154" s="5"/>
      <c r="E154" s="5"/>
      <c r="F154" s="5"/>
      <c r="G154" s="5"/>
      <c r="H154" s="5"/>
      <c r="I154" s="5"/>
      <c r="J154" s="5"/>
    </row>
    <row r="155" spans="1:11" ht="15" customHeight="1" x14ac:dyDescent="0.2">
      <c r="A155" s="80" t="s">
        <v>251</v>
      </c>
      <c r="B155" s="78"/>
      <c r="C155" s="81">
        <v>1717.58</v>
      </c>
      <c r="D155" s="5"/>
      <c r="E155" s="5"/>
      <c r="F155" s="5"/>
      <c r="G155" s="5"/>
      <c r="H155" s="5"/>
      <c r="I155" s="5"/>
      <c r="J155" s="5"/>
    </row>
    <row r="156" spans="1:11" ht="15" customHeight="1" x14ac:dyDescent="0.2">
      <c r="A156" s="80" t="s">
        <v>246</v>
      </c>
      <c r="B156" s="78"/>
      <c r="C156" s="81">
        <v>2165.7200000000003</v>
      </c>
      <c r="D156" s="5"/>
      <c r="E156" s="5"/>
      <c r="F156" s="5"/>
      <c r="G156" s="5"/>
      <c r="H156" s="5"/>
      <c r="I156" s="5"/>
      <c r="J156" s="5"/>
    </row>
    <row r="157" spans="1:11" ht="15" customHeight="1" x14ac:dyDescent="0.2">
      <c r="A157" s="80" t="s">
        <v>237</v>
      </c>
      <c r="B157" s="78"/>
      <c r="C157" s="19">
        <f>990.15*10</f>
        <v>9901.5</v>
      </c>
      <c r="D157" s="5"/>
      <c r="E157" s="5"/>
      <c r="F157" s="5"/>
      <c r="G157" s="5"/>
      <c r="H157" s="5"/>
      <c r="I157" s="5"/>
      <c r="J157" s="5"/>
    </row>
    <row r="158" spans="1:11" ht="15" customHeight="1" x14ac:dyDescent="0.2">
      <c r="A158" s="80" t="s">
        <v>238</v>
      </c>
      <c r="B158" s="78"/>
      <c r="C158" s="19">
        <v>8286.64</v>
      </c>
      <c r="D158" s="5"/>
      <c r="E158" s="5"/>
      <c r="F158" s="5"/>
      <c r="G158" s="5"/>
      <c r="H158" s="5"/>
      <c r="I158" s="5"/>
      <c r="J158" s="5"/>
    </row>
    <row r="159" spans="1:11" ht="15" customHeight="1" x14ac:dyDescent="0.2">
      <c r="A159" s="80" t="s">
        <v>252</v>
      </c>
      <c r="B159" s="78"/>
      <c r="C159" s="19">
        <v>-1154.04</v>
      </c>
      <c r="D159" s="5"/>
      <c r="E159" s="5"/>
      <c r="F159" s="5"/>
      <c r="G159" s="5"/>
      <c r="H159" s="5"/>
      <c r="I159" s="5"/>
      <c r="J159" s="5"/>
    </row>
    <row r="160" spans="1:11" ht="15" customHeight="1" x14ac:dyDescent="0.2">
      <c r="A160" s="80" t="s">
        <v>253</v>
      </c>
      <c r="B160" s="78"/>
      <c r="C160" s="19">
        <f>-3895</f>
        <v>-3895</v>
      </c>
      <c r="D160" s="5"/>
      <c r="E160" s="5"/>
      <c r="F160" s="5"/>
      <c r="G160" s="5"/>
      <c r="H160" s="5"/>
      <c r="I160" s="5"/>
      <c r="J160" s="5"/>
    </row>
    <row r="161" spans="1:10" ht="2.1" customHeight="1" x14ac:dyDescent="0.2">
      <c r="A161" s="18"/>
      <c r="B161" s="16"/>
      <c r="C161" s="20"/>
      <c r="D161" s="5" t="s">
        <v>247</v>
      </c>
      <c r="E161" s="5">
        <v>750</v>
      </c>
      <c r="F161" s="5"/>
      <c r="G161" s="5"/>
      <c r="H161" s="5"/>
      <c r="I161" s="5"/>
      <c r="J161" s="5"/>
    </row>
    <row r="162" spans="1:10" ht="15" customHeight="1" x14ac:dyDescent="0.25">
      <c r="A162" s="83"/>
      <c r="B162" s="84"/>
      <c r="C162" s="85">
        <f>SUM(C153:C161)</f>
        <v>28473.79</v>
      </c>
      <c r="D162" s="5"/>
      <c r="E162" s="5"/>
      <c r="F162" s="5"/>
      <c r="G162" s="5"/>
      <c r="H162" s="5"/>
      <c r="I162" s="5"/>
      <c r="J162" s="5"/>
    </row>
    <row r="163" spans="1:10" ht="2.1" customHeight="1" x14ac:dyDescent="0.25">
      <c r="A163" s="21"/>
      <c r="B163" s="22"/>
      <c r="C163" s="24"/>
      <c r="D163" s="5"/>
      <c r="E163" s="5"/>
      <c r="F163" s="5"/>
      <c r="G163" s="5"/>
      <c r="H163" s="5"/>
      <c r="I163" s="5"/>
      <c r="J163" s="5"/>
    </row>
    <row r="164" spans="1:10" x14ac:dyDescent="0.2">
      <c r="A164" s="80"/>
      <c r="B164" s="78"/>
      <c r="C164" s="81"/>
      <c r="D164" s="5"/>
      <c r="E164" s="5"/>
      <c r="F164" s="5"/>
      <c r="G164" s="5"/>
      <c r="H164" s="5"/>
      <c r="I164" s="5"/>
      <c r="J164" s="5"/>
    </row>
    <row r="165" spans="1:10" ht="16.5" thickBot="1" x14ac:dyDescent="0.3">
      <c r="A165" s="86" t="s">
        <v>254</v>
      </c>
      <c r="B165" s="87"/>
      <c r="C165" s="88">
        <f>C150+C162</f>
        <v>1627710.2200000002</v>
      </c>
      <c r="D165" s="5"/>
      <c r="E165" s="5"/>
      <c r="F165" s="5"/>
      <c r="G165" s="5"/>
      <c r="H165" s="5"/>
      <c r="I165" s="5"/>
      <c r="J165" s="5"/>
    </row>
    <row r="166" spans="1:10" x14ac:dyDescent="0.2">
      <c r="C166" s="69"/>
      <c r="D166" s="5"/>
    </row>
    <row r="167" spans="1:10" x14ac:dyDescent="0.2">
      <c r="C167" s="69"/>
      <c r="D167" s="5"/>
    </row>
    <row r="168" spans="1:10" x14ac:dyDescent="0.2">
      <c r="C168" s="69"/>
      <c r="D168" s="5"/>
    </row>
    <row r="175" spans="1:10" s="67" customFormat="1" x14ac:dyDescent="0.2"/>
    <row r="176" spans="1:10" s="67" customFormat="1" x14ac:dyDescent="0.2"/>
    <row r="177" spans="2:11" s="63" customFormat="1" ht="14.25" x14ac:dyDescent="0.2"/>
    <row r="178" spans="2:11" s="63" customFormat="1" ht="0.95" customHeight="1" x14ac:dyDescent="0.2">
      <c r="B178" s="66"/>
      <c r="C178" s="66"/>
      <c r="D178" s="66"/>
      <c r="E178" s="66"/>
      <c r="F178" s="66"/>
      <c r="G178" s="66"/>
      <c r="H178" s="66"/>
      <c r="I178" s="66"/>
      <c r="J178" s="66"/>
      <c r="K178" s="66"/>
    </row>
    <row r="179" spans="2:11" s="63" customFormat="1" x14ac:dyDescent="0.25">
      <c r="B179" s="64" t="s">
        <v>235</v>
      </c>
      <c r="C179" s="65"/>
      <c r="D179" s="65"/>
      <c r="E179" s="65"/>
      <c r="F179" s="65"/>
      <c r="G179" s="65"/>
      <c r="H179" s="65"/>
      <c r="I179" s="65"/>
      <c r="J179" s="65"/>
    </row>
    <row r="180" spans="2:11" s="63" customFormat="1" x14ac:dyDescent="0.25">
      <c r="B180" s="64" t="s">
        <v>236</v>
      </c>
      <c r="C180" s="65"/>
      <c r="D180" s="65"/>
      <c r="E180" s="65"/>
      <c r="F180" s="65"/>
      <c r="G180" s="65"/>
      <c r="H180" s="65"/>
      <c r="I180" s="65"/>
      <c r="J180" s="65"/>
    </row>
    <row r="181" spans="2:11" s="67" customFormat="1" x14ac:dyDescent="0.2"/>
    <row r="182" spans="2:11" s="67" customFormat="1" x14ac:dyDescent="0.2"/>
    <row r="183" spans="2:11" s="1" customFormat="1" x14ac:dyDescent="0.2"/>
    <row r="184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zoomScale="85" zoomScaleNormal="85" workbookViewId="0"/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255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/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v>0</v>
      </c>
      <c r="L11" s="44">
        <f>J11-K11</f>
        <v>313349.09000000003</v>
      </c>
      <c r="M11" s="43">
        <f>K11/$K$22</f>
        <v>0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16400</v>
      </c>
      <c r="L12" s="44">
        <f t="shared" ref="L12:L21" si="1">J12-K12</f>
        <v>26964.239999999998</v>
      </c>
      <c r="M12" s="43">
        <f t="shared" ref="M12:M21" si="2">K12/$K$22</f>
        <v>1.4310111405177113E-2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2793</v>
      </c>
      <c r="L14" s="44">
        <f t="shared" si="1"/>
        <v>62207</v>
      </c>
      <c r="M14" s="43">
        <f t="shared" si="2"/>
        <v>2.4370817777231509E-3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697.87000000000012</v>
      </c>
      <c r="L16" s="44">
        <f t="shared" si="1"/>
        <v>2302.13</v>
      </c>
      <c r="M16" s="43">
        <f t="shared" si="2"/>
        <v>6.0893886867871669E-4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44">
        <f t="shared" si="0"/>
        <v>2996512.52</v>
      </c>
      <c r="K17" s="44">
        <v>749128.13</v>
      </c>
      <c r="L17" s="44">
        <f t="shared" si="1"/>
        <v>2247384.39</v>
      </c>
      <c r="M17" s="43">
        <f t="shared" si="2"/>
        <v>0.65366506079585385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/>
      <c r="I19" s="44"/>
      <c r="J19" s="44">
        <f t="shared" si="0"/>
        <v>1369748.79</v>
      </c>
      <c r="K19" s="44">
        <v>330648.77</v>
      </c>
      <c r="L19" s="44">
        <f t="shared" si="1"/>
        <v>1039100.02</v>
      </c>
      <c r="M19" s="43">
        <f t="shared" si="2"/>
        <v>0.28851345943199908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v>46375.020000000004</v>
      </c>
      <c r="L21" s="44">
        <f t="shared" si="1"/>
        <v>95824.98</v>
      </c>
      <c r="M21" s="43">
        <f t="shared" si="2"/>
        <v>4.0465347720568097E-2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284737.37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0</v>
      </c>
      <c r="I22" s="50">
        <f t="shared" si="3"/>
        <v>0</v>
      </c>
      <c r="J22" s="50">
        <f>SUM(J10:J21)</f>
        <v>5921398.2400000002</v>
      </c>
      <c r="K22" s="50">
        <f>SUM(K10:K21)</f>
        <v>1146042.79</v>
      </c>
      <c r="L22" s="50">
        <f t="shared" ref="L22" si="4">SUM(L10:L21)</f>
        <v>4775355.4500000011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41"/>
      <c r="B26" s="41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54"/>
    </row>
    <row r="27" spans="1:13" ht="15.75" x14ac:dyDescent="0.25">
      <c r="A27" s="55">
        <v>0</v>
      </c>
      <c r="B27" s="56" t="s">
        <v>43</v>
      </c>
      <c r="C27" s="42"/>
      <c r="D27" s="44"/>
      <c r="E27" s="44"/>
      <c r="F27" s="44"/>
      <c r="G27" s="44"/>
      <c r="H27" s="44"/>
      <c r="I27" s="44"/>
      <c r="J27" s="44"/>
      <c r="K27" s="44"/>
      <c r="L27" s="44"/>
      <c r="M27" s="54"/>
    </row>
    <row r="28" spans="1:13" x14ac:dyDescent="0.2">
      <c r="A28" s="57" t="s">
        <v>44</v>
      </c>
      <c r="B28" s="45" t="s">
        <v>45</v>
      </c>
      <c r="C28" s="44">
        <v>824889</v>
      </c>
      <c r="D28" s="44"/>
      <c r="E28" s="44"/>
      <c r="F28" s="44"/>
      <c r="G28" s="44"/>
      <c r="H28" s="44"/>
      <c r="I28" s="44"/>
      <c r="J28" s="44">
        <f t="shared" ref="J28:J39" si="5">C28+D28-E28+F28-G28+H28-I28</f>
        <v>824889</v>
      </c>
      <c r="K28" s="44">
        <v>188799</v>
      </c>
      <c r="L28" s="44">
        <f t="shared" ref="L28:L94" si="6">J28-K28</f>
        <v>636090</v>
      </c>
      <c r="M28" s="54">
        <f t="shared" ref="M28:M39" si="7">K28/$K$139</f>
        <v>0.21485742160100788</v>
      </c>
    </row>
    <row r="29" spans="1:13" x14ac:dyDescent="0.2">
      <c r="A29" s="57" t="s">
        <v>46</v>
      </c>
      <c r="B29" s="45" t="s">
        <v>47</v>
      </c>
      <c r="C29" s="44">
        <v>4500</v>
      </c>
      <c r="D29" s="44"/>
      <c r="E29" s="44"/>
      <c r="F29" s="44"/>
      <c r="G29" s="44"/>
      <c r="H29" s="44"/>
      <c r="I29" s="44"/>
      <c r="J29" s="44">
        <f t="shared" si="5"/>
        <v>4500</v>
      </c>
      <c r="K29" s="44">
        <v>1125</v>
      </c>
      <c r="L29" s="44">
        <f t="shared" si="6"/>
        <v>3375</v>
      </c>
      <c r="M29" s="54">
        <f t="shared" si="7"/>
        <v>1.2802747858894053E-3</v>
      </c>
    </row>
    <row r="30" spans="1:13" x14ac:dyDescent="0.2">
      <c r="A30" s="57" t="s">
        <v>48</v>
      </c>
      <c r="B30" s="45" t="s">
        <v>49</v>
      </c>
      <c r="C30" s="44">
        <v>187050</v>
      </c>
      <c r="D30" s="44"/>
      <c r="E30" s="44"/>
      <c r="F30" s="44"/>
      <c r="G30" s="44"/>
      <c r="H30" s="44"/>
      <c r="I30" s="44"/>
      <c r="J30" s="44">
        <f t="shared" si="5"/>
        <v>187050</v>
      </c>
      <c r="K30" s="44">
        <v>43050</v>
      </c>
      <c r="L30" s="44">
        <f t="shared" si="6"/>
        <v>144000</v>
      </c>
      <c r="M30" s="54">
        <f t="shared" si="7"/>
        <v>4.8991848473367912E-2</v>
      </c>
    </row>
    <row r="31" spans="1:13" ht="15" hidden="1" customHeight="1" x14ac:dyDescent="0.2">
      <c r="A31" s="57" t="s">
        <v>50</v>
      </c>
      <c r="B31" s="45" t="s">
        <v>51</v>
      </c>
      <c r="C31" s="44">
        <v>0</v>
      </c>
      <c r="D31" s="44"/>
      <c r="E31" s="44"/>
      <c r="F31" s="44"/>
      <c r="G31" s="44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>
        <f t="shared" si="7"/>
        <v>0</v>
      </c>
    </row>
    <row r="32" spans="1:13" ht="15" hidden="1" customHeight="1" x14ac:dyDescent="0.2">
      <c r="A32" s="57" t="s">
        <v>52</v>
      </c>
      <c r="B32" s="45" t="s">
        <v>51</v>
      </c>
      <c r="C32" s="44">
        <v>0</v>
      </c>
      <c r="D32" s="44"/>
      <c r="E32" s="44"/>
      <c r="F32" s="44"/>
      <c r="G32" s="44"/>
      <c r="H32" s="44"/>
      <c r="I32" s="44"/>
      <c r="J32" s="44">
        <f t="shared" si="5"/>
        <v>0</v>
      </c>
      <c r="K32" s="44">
        <v>0</v>
      </c>
      <c r="L32" s="44">
        <f t="shared" si="6"/>
        <v>0</v>
      </c>
      <c r="M32" s="54">
        <f t="shared" si="7"/>
        <v>0</v>
      </c>
    </row>
    <row r="33" spans="1:13" x14ac:dyDescent="0.2">
      <c r="A33" s="57" t="s">
        <v>53</v>
      </c>
      <c r="B33" s="45" t="s">
        <v>54</v>
      </c>
      <c r="C33" s="44">
        <v>17383.2</v>
      </c>
      <c r="D33" s="44"/>
      <c r="E33" s="44"/>
      <c r="F33" s="44"/>
      <c r="G33" s="44"/>
      <c r="H33" s="44"/>
      <c r="I33" s="44"/>
      <c r="J33" s="44">
        <f t="shared" si="5"/>
        <v>17383.2</v>
      </c>
      <c r="K33" s="44">
        <v>6778.95</v>
      </c>
      <c r="L33" s="44">
        <f t="shared" si="6"/>
        <v>10604.25</v>
      </c>
      <c r="M33" s="54">
        <f t="shared" si="7"/>
        <v>7.7145944531599861E-3</v>
      </c>
    </row>
    <row r="34" spans="1:13" x14ac:dyDescent="0.2">
      <c r="A34" s="57" t="s">
        <v>55</v>
      </c>
      <c r="B34" s="45" t="s">
        <v>56</v>
      </c>
      <c r="C34" s="44">
        <v>28871.199999999997</v>
      </c>
      <c r="D34" s="44"/>
      <c r="E34" s="44"/>
      <c r="F34" s="44"/>
      <c r="G34" s="44"/>
      <c r="H34" s="44"/>
      <c r="I34" s="44"/>
      <c r="J34" s="44">
        <f t="shared" si="5"/>
        <v>28871.199999999997</v>
      </c>
      <c r="K34" s="44">
        <v>8764.9600000000009</v>
      </c>
      <c r="L34" s="44">
        <f t="shared" si="6"/>
        <v>20106.239999999998</v>
      </c>
      <c r="M34" s="54">
        <f t="shared" si="7"/>
        <v>9.9747175887370705E-3</v>
      </c>
    </row>
    <row r="35" spans="1:13" x14ac:dyDescent="0.2">
      <c r="A35" s="57" t="s">
        <v>57</v>
      </c>
      <c r="B35" s="45" t="s">
        <v>58</v>
      </c>
      <c r="C35" s="44">
        <v>91096.4</v>
      </c>
      <c r="D35" s="44"/>
      <c r="E35" s="44"/>
      <c r="F35" s="44"/>
      <c r="G35" s="44"/>
      <c r="H35" s="44"/>
      <c r="I35" s="44"/>
      <c r="J35" s="44">
        <f t="shared" si="5"/>
        <v>91096.4</v>
      </c>
      <c r="K35" s="44">
        <v>24187.699999999997</v>
      </c>
      <c r="L35" s="44">
        <f t="shared" si="6"/>
        <v>66908.7</v>
      </c>
      <c r="M35" s="54">
        <f t="shared" si="7"/>
        <v>2.7526135501028594E-2</v>
      </c>
    </row>
    <row r="36" spans="1:13" x14ac:dyDescent="0.2">
      <c r="A36" s="57" t="s">
        <v>59</v>
      </c>
      <c r="B36" s="45" t="s">
        <v>60</v>
      </c>
      <c r="C36" s="44">
        <v>8537.5999999999985</v>
      </c>
      <c r="D36" s="44"/>
      <c r="E36" s="44"/>
      <c r="F36" s="44"/>
      <c r="G36" s="44"/>
      <c r="H36" s="44"/>
      <c r="I36" s="44"/>
      <c r="J36" s="44">
        <f t="shared" si="5"/>
        <v>8537.5999999999985</v>
      </c>
      <c r="K36" s="44">
        <v>1975.6399999999999</v>
      </c>
      <c r="L36" s="44">
        <f t="shared" si="6"/>
        <v>6561.9599999999991</v>
      </c>
      <c r="M36" s="54">
        <f t="shared" si="7"/>
        <v>2.248321847106262E-3</v>
      </c>
    </row>
    <row r="37" spans="1:13" x14ac:dyDescent="0.2">
      <c r="A37" s="57" t="s">
        <v>61</v>
      </c>
      <c r="B37" s="45" t="s">
        <v>62</v>
      </c>
      <c r="C37" s="44">
        <v>74790.75</v>
      </c>
      <c r="D37" s="44"/>
      <c r="E37" s="44"/>
      <c r="F37" s="44"/>
      <c r="G37" s="44"/>
      <c r="H37" s="44"/>
      <c r="I37" s="44"/>
      <c r="J37" s="44">
        <f t="shared" si="5"/>
        <v>74790.75</v>
      </c>
      <c r="K37" s="44">
        <v>0</v>
      </c>
      <c r="L37" s="44">
        <f t="shared" si="6"/>
        <v>74790.75</v>
      </c>
      <c r="M37" s="54">
        <f t="shared" si="7"/>
        <v>0</v>
      </c>
    </row>
    <row r="38" spans="1:13" x14ac:dyDescent="0.2">
      <c r="A38" s="57" t="s">
        <v>63</v>
      </c>
      <c r="B38" s="45" t="s">
        <v>64</v>
      </c>
      <c r="C38" s="44">
        <v>74790.75</v>
      </c>
      <c r="D38" s="44"/>
      <c r="E38" s="44"/>
      <c r="F38" s="44"/>
      <c r="G38" s="44"/>
      <c r="H38" s="44"/>
      <c r="I38" s="44"/>
      <c r="J38" s="44">
        <f t="shared" si="5"/>
        <v>74790.75</v>
      </c>
      <c r="K38" s="44">
        <v>0</v>
      </c>
      <c r="L38" s="44">
        <f t="shared" si="6"/>
        <v>74790.75</v>
      </c>
      <c r="M38" s="54">
        <f t="shared" si="7"/>
        <v>0</v>
      </c>
    </row>
    <row r="39" spans="1:13" x14ac:dyDescent="0.2">
      <c r="A39" s="57" t="s">
        <v>65</v>
      </c>
      <c r="B39" s="45" t="s">
        <v>66</v>
      </c>
      <c r="C39" s="44">
        <v>4400</v>
      </c>
      <c r="D39" s="44"/>
      <c r="E39" s="44"/>
      <c r="F39" s="44"/>
      <c r="G39" s="44"/>
      <c r="H39" s="44"/>
      <c r="I39" s="44"/>
      <c r="J39" s="44">
        <f t="shared" si="5"/>
        <v>4400</v>
      </c>
      <c r="K39" s="44">
        <v>0</v>
      </c>
      <c r="L39" s="44">
        <f t="shared" si="6"/>
        <v>4400</v>
      </c>
      <c r="M39" s="54">
        <f t="shared" si="7"/>
        <v>0</v>
      </c>
    </row>
    <row r="40" spans="1:13" x14ac:dyDescent="0.2">
      <c r="A40" s="57"/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54"/>
    </row>
    <row r="41" spans="1:13" x14ac:dyDescent="0.2">
      <c r="A41" s="57"/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54"/>
    </row>
    <row r="42" spans="1:13" ht="15.75" x14ac:dyDescent="0.25">
      <c r="A42" s="55">
        <v>1</v>
      </c>
      <c r="B42" s="56" t="s">
        <v>67</v>
      </c>
      <c r="C42" s="42"/>
      <c r="D42" s="44"/>
      <c r="E42" s="44"/>
      <c r="F42" s="44"/>
      <c r="G42" s="44"/>
      <c r="H42" s="44"/>
      <c r="I42" s="44"/>
      <c r="J42" s="44"/>
      <c r="K42" s="44"/>
      <c r="L42" s="44"/>
      <c r="M42" s="54"/>
    </row>
    <row r="43" spans="1:13" x14ac:dyDescent="0.2">
      <c r="A43" s="57" t="s">
        <v>68</v>
      </c>
      <c r="B43" s="45" t="s">
        <v>69</v>
      </c>
      <c r="C43" s="44">
        <v>16425</v>
      </c>
      <c r="D43" s="44"/>
      <c r="E43" s="44"/>
      <c r="F43" s="44"/>
      <c r="G43" s="44"/>
      <c r="H43" s="44"/>
      <c r="I43" s="44"/>
      <c r="J43" s="44">
        <f t="shared" ref="J43:J108" si="8">C43+D43-E43+F43-G43+H43-I43</f>
        <v>16425</v>
      </c>
      <c r="K43" s="44">
        <v>2723.14</v>
      </c>
      <c r="L43" s="44">
        <f t="shared" si="6"/>
        <v>13701.86</v>
      </c>
      <c r="M43" s="54">
        <f t="shared" ref="M43:M76" si="9">K43/$K$139</f>
        <v>3.0989933159527778E-3</v>
      </c>
    </row>
    <row r="44" spans="1:13" x14ac:dyDescent="0.2">
      <c r="A44" s="57" t="s">
        <v>70</v>
      </c>
      <c r="B44" s="45" t="s">
        <v>71</v>
      </c>
      <c r="C44" s="44">
        <v>28500</v>
      </c>
      <c r="D44" s="44"/>
      <c r="E44" s="44"/>
      <c r="F44" s="44"/>
      <c r="G44" s="44"/>
      <c r="H44" s="44"/>
      <c r="I44" s="44"/>
      <c r="J44" s="44">
        <f t="shared" si="8"/>
        <v>28500</v>
      </c>
      <c r="K44" s="44">
        <v>7679</v>
      </c>
      <c r="L44" s="44">
        <f t="shared" si="6"/>
        <v>20821</v>
      </c>
      <c r="M44" s="54">
        <f t="shared" si="9"/>
        <v>8.7388711829731059E-3</v>
      </c>
    </row>
    <row r="45" spans="1:13" x14ac:dyDescent="0.2">
      <c r="A45" s="57" t="s">
        <v>72</v>
      </c>
      <c r="B45" s="45" t="s">
        <v>73</v>
      </c>
      <c r="C45" s="44">
        <v>1000</v>
      </c>
      <c r="D45" s="44">
        <v>2850</v>
      </c>
      <c r="E45" s="44"/>
      <c r="F45" s="44"/>
      <c r="G45" s="44"/>
      <c r="H45" s="44"/>
      <c r="I45" s="44"/>
      <c r="J45" s="44">
        <f t="shared" si="8"/>
        <v>3850</v>
      </c>
      <c r="K45" s="44">
        <v>0</v>
      </c>
      <c r="L45" s="44">
        <f t="shared" si="6"/>
        <v>3850</v>
      </c>
      <c r="M45" s="54">
        <f t="shared" si="9"/>
        <v>0</v>
      </c>
    </row>
    <row r="46" spans="1:13" x14ac:dyDescent="0.2">
      <c r="A46" s="57" t="s">
        <v>74</v>
      </c>
      <c r="B46" s="45" t="s">
        <v>75</v>
      </c>
      <c r="C46" s="44">
        <v>11800</v>
      </c>
      <c r="D46" s="44"/>
      <c r="E46" s="44"/>
      <c r="F46" s="44"/>
      <c r="G46" s="44"/>
      <c r="H46" s="44"/>
      <c r="I46" s="44"/>
      <c r="J46" s="44">
        <f t="shared" si="8"/>
        <v>11800</v>
      </c>
      <c r="K46" s="44">
        <v>2720</v>
      </c>
      <c r="L46" s="44">
        <f t="shared" si="6"/>
        <v>9080</v>
      </c>
      <c r="M46" s="54">
        <f t="shared" si="9"/>
        <v>3.0954199267726069E-3</v>
      </c>
    </row>
    <row r="47" spans="1:13" x14ac:dyDescent="0.2">
      <c r="A47" s="57" t="s">
        <v>76</v>
      </c>
      <c r="B47" s="45" t="s">
        <v>77</v>
      </c>
      <c r="C47" s="44">
        <v>14850</v>
      </c>
      <c r="D47" s="44"/>
      <c r="E47" s="44"/>
      <c r="F47" s="44"/>
      <c r="G47" s="44"/>
      <c r="H47" s="44"/>
      <c r="I47" s="44"/>
      <c r="J47" s="44">
        <f t="shared" si="8"/>
        <v>14850</v>
      </c>
      <c r="K47" s="44">
        <v>903.5</v>
      </c>
      <c r="L47" s="44">
        <f t="shared" si="6"/>
        <v>13946.5</v>
      </c>
      <c r="M47" s="54">
        <f t="shared" si="9"/>
        <v>1.0282029058231803E-3</v>
      </c>
    </row>
    <row r="48" spans="1:13" x14ac:dyDescent="0.2">
      <c r="A48" s="57" t="s">
        <v>78</v>
      </c>
      <c r="B48" s="45" t="s">
        <v>79</v>
      </c>
      <c r="C48" s="44">
        <v>1101846</v>
      </c>
      <c r="D48" s="44"/>
      <c r="E48" s="44"/>
      <c r="F48" s="44"/>
      <c r="G48" s="44"/>
      <c r="H48" s="44"/>
      <c r="I48" s="44"/>
      <c r="J48" s="44">
        <f t="shared" si="8"/>
        <v>1101846</v>
      </c>
      <c r="K48" s="44">
        <v>296256.83</v>
      </c>
      <c r="L48" s="44">
        <f t="shared" si="6"/>
        <v>805589.16999999993</v>
      </c>
      <c r="M48" s="54">
        <f t="shared" si="9"/>
        <v>0.33714679964135463</v>
      </c>
    </row>
    <row r="49" spans="1:13" ht="15" hidden="1" customHeight="1" x14ac:dyDescent="0.2">
      <c r="A49" s="57" t="s">
        <v>80</v>
      </c>
      <c r="B49" s="45" t="s">
        <v>81</v>
      </c>
      <c r="C49" s="44">
        <v>0</v>
      </c>
      <c r="D49" s="44"/>
      <c r="E49" s="44"/>
      <c r="F49" s="44"/>
      <c r="G49" s="44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>
        <f t="shared" si="9"/>
        <v>0</v>
      </c>
    </row>
    <row r="50" spans="1:13" ht="15" hidden="1" customHeight="1" x14ac:dyDescent="0.2">
      <c r="A50" s="57" t="s">
        <v>82</v>
      </c>
      <c r="B50" s="45" t="s">
        <v>83</v>
      </c>
      <c r="C50" s="44">
        <v>0</v>
      </c>
      <c r="D50" s="44"/>
      <c r="E50" s="44"/>
      <c r="F50" s="44"/>
      <c r="G50" s="44"/>
      <c r="H50" s="44"/>
      <c r="I50" s="44"/>
      <c r="J50" s="44">
        <f t="shared" si="8"/>
        <v>0</v>
      </c>
      <c r="K50" s="44">
        <v>0</v>
      </c>
      <c r="L50" s="44">
        <f t="shared" si="6"/>
        <v>0</v>
      </c>
      <c r="M50" s="54">
        <f t="shared" si="9"/>
        <v>0</v>
      </c>
    </row>
    <row r="51" spans="1:13" x14ac:dyDescent="0.2">
      <c r="A51" s="57" t="s">
        <v>84</v>
      </c>
      <c r="B51" s="45" t="s">
        <v>85</v>
      </c>
      <c r="C51" s="44">
        <v>190680</v>
      </c>
      <c r="D51" s="44"/>
      <c r="E51" s="44"/>
      <c r="F51" s="44"/>
      <c r="G51" s="44"/>
      <c r="H51" s="44"/>
      <c r="I51" s="44"/>
      <c r="J51" s="44">
        <f t="shared" si="8"/>
        <v>190680</v>
      </c>
      <c r="K51" s="44">
        <v>47191.75</v>
      </c>
      <c r="L51" s="44">
        <f t="shared" si="6"/>
        <v>143488.25</v>
      </c>
      <c r="M51" s="54">
        <f t="shared" si="9"/>
        <v>5.3705251223996754E-2</v>
      </c>
    </row>
    <row r="52" spans="1:13" x14ac:dyDescent="0.2">
      <c r="A52" s="57" t="s">
        <v>86</v>
      </c>
      <c r="B52" s="45" t="s">
        <v>87</v>
      </c>
      <c r="C52" s="44">
        <v>450745</v>
      </c>
      <c r="D52" s="44"/>
      <c r="E52" s="44"/>
      <c r="F52" s="44"/>
      <c r="G52" s="44"/>
      <c r="H52" s="44"/>
      <c r="I52" s="44"/>
      <c r="J52" s="44">
        <f t="shared" si="8"/>
        <v>450745</v>
      </c>
      <c r="K52" s="44">
        <v>80562.17</v>
      </c>
      <c r="L52" s="44">
        <f t="shared" si="6"/>
        <v>370182.83</v>
      </c>
      <c r="M52" s="54">
        <f t="shared" si="9"/>
        <v>9.1681524397809661E-2</v>
      </c>
    </row>
    <row r="53" spans="1:13" x14ac:dyDescent="0.2">
      <c r="A53" s="57" t="s">
        <v>88</v>
      </c>
      <c r="B53" s="45" t="s">
        <v>89</v>
      </c>
      <c r="C53" s="44">
        <v>21750</v>
      </c>
      <c r="D53" s="44"/>
      <c r="E53" s="44"/>
      <c r="F53" s="44"/>
      <c r="G53" s="44"/>
      <c r="H53" s="44"/>
      <c r="I53" s="44"/>
      <c r="J53" s="44">
        <f t="shared" si="8"/>
        <v>21750</v>
      </c>
      <c r="K53" s="44">
        <v>0</v>
      </c>
      <c r="L53" s="44">
        <f t="shared" si="6"/>
        <v>21750</v>
      </c>
      <c r="M53" s="54">
        <f t="shared" si="9"/>
        <v>0</v>
      </c>
    </row>
    <row r="54" spans="1:13" x14ac:dyDescent="0.2">
      <c r="A54" s="57" t="s">
        <v>90</v>
      </c>
      <c r="B54" s="45" t="s">
        <v>91</v>
      </c>
      <c r="C54" s="44">
        <v>45600</v>
      </c>
      <c r="D54" s="44">
        <v>34119.519999999997</v>
      </c>
      <c r="E54" s="44"/>
      <c r="F54" s="44"/>
      <c r="G54" s="44"/>
      <c r="H54" s="44"/>
      <c r="I54" s="44"/>
      <c r="J54" s="44">
        <f t="shared" si="8"/>
        <v>79719.51999999999</v>
      </c>
      <c r="K54" s="44">
        <v>0</v>
      </c>
      <c r="L54" s="44">
        <f t="shared" si="6"/>
        <v>79719.51999999999</v>
      </c>
      <c r="M54" s="54">
        <f t="shared" si="9"/>
        <v>0</v>
      </c>
    </row>
    <row r="55" spans="1:13" x14ac:dyDescent="0.2">
      <c r="A55" s="57" t="s">
        <v>92</v>
      </c>
      <c r="B55" s="45" t="s">
        <v>93</v>
      </c>
      <c r="C55" s="44">
        <v>71000</v>
      </c>
      <c r="D55" s="44"/>
      <c r="E55" s="44"/>
      <c r="F55" s="44"/>
      <c r="G55" s="44"/>
      <c r="H55" s="44"/>
      <c r="I55" s="44"/>
      <c r="J55" s="44">
        <f t="shared" si="8"/>
        <v>71000</v>
      </c>
      <c r="K55" s="44">
        <v>0</v>
      </c>
      <c r="L55" s="44">
        <f t="shared" si="6"/>
        <v>71000</v>
      </c>
      <c r="M55" s="54">
        <f t="shared" si="9"/>
        <v>0</v>
      </c>
    </row>
    <row r="56" spans="1:13" ht="15" hidden="1" customHeight="1" x14ac:dyDescent="0.2">
      <c r="A56" s="57" t="s">
        <v>94</v>
      </c>
      <c r="B56" s="45" t="s">
        <v>95</v>
      </c>
      <c r="C56" s="44">
        <v>0</v>
      </c>
      <c r="D56" s="44"/>
      <c r="E56" s="44"/>
      <c r="F56" s="44"/>
      <c r="G56" s="44"/>
      <c r="H56" s="44"/>
      <c r="I56" s="44"/>
      <c r="J56" s="44">
        <f t="shared" si="8"/>
        <v>0</v>
      </c>
      <c r="K56" s="44">
        <v>0</v>
      </c>
      <c r="L56" s="44">
        <f t="shared" si="6"/>
        <v>0</v>
      </c>
      <c r="M56" s="54">
        <f t="shared" si="9"/>
        <v>0</v>
      </c>
    </row>
    <row r="57" spans="1:13" x14ac:dyDescent="0.2">
      <c r="A57" s="57" t="s">
        <v>96</v>
      </c>
      <c r="B57" s="45" t="s">
        <v>97</v>
      </c>
      <c r="C57" s="44">
        <v>5000</v>
      </c>
      <c r="D57" s="44">
        <v>7500</v>
      </c>
      <c r="E57" s="44"/>
      <c r="F57" s="44"/>
      <c r="G57" s="44"/>
      <c r="H57" s="44"/>
      <c r="I57" s="44"/>
      <c r="J57" s="44">
        <f t="shared" si="8"/>
        <v>12500</v>
      </c>
      <c r="K57" s="44">
        <v>0</v>
      </c>
      <c r="L57" s="44">
        <f t="shared" si="6"/>
        <v>12500</v>
      </c>
      <c r="M57" s="54">
        <f t="shared" si="9"/>
        <v>0</v>
      </c>
    </row>
    <row r="58" spans="1:13" x14ac:dyDescent="0.2">
      <c r="A58" s="57" t="s">
        <v>98</v>
      </c>
      <c r="B58" s="45" t="s">
        <v>99</v>
      </c>
      <c r="C58" s="44">
        <v>3504.32</v>
      </c>
      <c r="D58" s="44"/>
      <c r="E58" s="44"/>
      <c r="F58" s="44"/>
      <c r="G58" s="44"/>
      <c r="H58" s="44"/>
      <c r="I58" s="44"/>
      <c r="J58" s="44">
        <f t="shared" si="8"/>
        <v>3504.32</v>
      </c>
      <c r="K58" s="44">
        <v>0</v>
      </c>
      <c r="L58" s="44">
        <f t="shared" si="6"/>
        <v>3504.32</v>
      </c>
      <c r="M58" s="54">
        <f t="shared" si="9"/>
        <v>0</v>
      </c>
    </row>
    <row r="59" spans="1:13" x14ac:dyDescent="0.2">
      <c r="A59" s="57" t="s">
        <v>100</v>
      </c>
      <c r="B59" s="45" t="s">
        <v>101</v>
      </c>
      <c r="C59" s="44">
        <v>9000</v>
      </c>
      <c r="D59" s="44"/>
      <c r="E59" s="44"/>
      <c r="F59" s="44"/>
      <c r="G59" s="44"/>
      <c r="H59" s="44"/>
      <c r="I59" s="44"/>
      <c r="J59" s="44">
        <f t="shared" si="8"/>
        <v>9000</v>
      </c>
      <c r="K59" s="44">
        <v>0</v>
      </c>
      <c r="L59" s="44">
        <f t="shared" si="6"/>
        <v>9000</v>
      </c>
      <c r="M59" s="54">
        <f t="shared" si="9"/>
        <v>0</v>
      </c>
    </row>
    <row r="60" spans="1:13" x14ac:dyDescent="0.2">
      <c r="A60" s="57" t="s">
        <v>102</v>
      </c>
      <c r="B60" s="45" t="s">
        <v>103</v>
      </c>
      <c r="C60" s="44">
        <v>9300</v>
      </c>
      <c r="D60" s="44"/>
      <c r="E60" s="44"/>
      <c r="F60" s="44"/>
      <c r="G60" s="44"/>
      <c r="H60" s="44"/>
      <c r="I60" s="44"/>
      <c r="J60" s="44">
        <f t="shared" si="8"/>
        <v>9300</v>
      </c>
      <c r="K60" s="44">
        <v>0</v>
      </c>
      <c r="L60" s="44">
        <f t="shared" si="6"/>
        <v>9300</v>
      </c>
      <c r="M60" s="54">
        <f t="shared" si="9"/>
        <v>0</v>
      </c>
    </row>
    <row r="61" spans="1:13" x14ac:dyDescent="0.2">
      <c r="A61" s="57" t="s">
        <v>104</v>
      </c>
      <c r="B61" s="45" t="s">
        <v>105</v>
      </c>
      <c r="C61" s="44">
        <v>5500</v>
      </c>
      <c r="D61" s="44"/>
      <c r="E61" s="44"/>
      <c r="F61" s="44"/>
      <c r="G61" s="44"/>
      <c r="H61" s="44"/>
      <c r="I61" s="44"/>
      <c r="J61" s="44">
        <f t="shared" si="8"/>
        <v>5500</v>
      </c>
      <c r="K61" s="44">
        <v>3570</v>
      </c>
      <c r="L61" s="44">
        <f t="shared" si="6"/>
        <v>1930</v>
      </c>
      <c r="M61" s="54">
        <f t="shared" si="9"/>
        <v>4.062738653889046E-3</v>
      </c>
    </row>
    <row r="62" spans="1:13" x14ac:dyDescent="0.2">
      <c r="A62" s="57" t="s">
        <v>240</v>
      </c>
      <c r="B62" s="45" t="s">
        <v>241</v>
      </c>
      <c r="C62" s="44">
        <v>97500</v>
      </c>
      <c r="D62" s="44"/>
      <c r="E62" s="44"/>
      <c r="F62" s="44"/>
      <c r="G62" s="44"/>
      <c r="H62" s="44"/>
      <c r="I62" s="44"/>
      <c r="J62" s="44">
        <f t="shared" si="8"/>
        <v>97500</v>
      </c>
      <c r="K62" s="44">
        <v>0</v>
      </c>
      <c r="L62" s="44">
        <f t="shared" si="6"/>
        <v>97500</v>
      </c>
      <c r="M62" s="54">
        <f t="shared" si="9"/>
        <v>0</v>
      </c>
    </row>
    <row r="63" spans="1:13" x14ac:dyDescent="0.2">
      <c r="A63" s="57" t="s">
        <v>106</v>
      </c>
      <c r="B63" s="45" t="s">
        <v>107</v>
      </c>
      <c r="C63" s="44">
        <v>19500</v>
      </c>
      <c r="D63" s="44"/>
      <c r="E63" s="44"/>
      <c r="F63" s="44"/>
      <c r="G63" s="44"/>
      <c r="H63" s="44"/>
      <c r="I63" s="44"/>
      <c r="J63" s="44">
        <f t="shared" si="8"/>
        <v>19500</v>
      </c>
      <c r="K63" s="44">
        <v>0</v>
      </c>
      <c r="L63" s="44">
        <f t="shared" si="6"/>
        <v>19500</v>
      </c>
      <c r="M63" s="54">
        <f t="shared" si="9"/>
        <v>0</v>
      </c>
    </row>
    <row r="64" spans="1:13" x14ac:dyDescent="0.2">
      <c r="A64" s="57" t="s">
        <v>108</v>
      </c>
      <c r="B64" s="45" t="s">
        <v>109</v>
      </c>
      <c r="C64" s="44">
        <v>260706.83</v>
      </c>
      <c r="D64" s="44"/>
      <c r="E64" s="44"/>
      <c r="F64" s="44"/>
      <c r="G64" s="44"/>
      <c r="H64" s="44"/>
      <c r="I64" s="44"/>
      <c r="J64" s="44">
        <f t="shared" si="8"/>
        <v>260706.83</v>
      </c>
      <c r="K64" s="44">
        <v>0</v>
      </c>
      <c r="L64" s="44">
        <f t="shared" si="6"/>
        <v>260706.83</v>
      </c>
      <c r="M64" s="54">
        <f t="shared" si="9"/>
        <v>0</v>
      </c>
    </row>
    <row r="65" spans="1:13" ht="15" hidden="1" customHeight="1" x14ac:dyDescent="0.2">
      <c r="A65" s="57" t="s">
        <v>110</v>
      </c>
      <c r="B65" s="45" t="s">
        <v>111</v>
      </c>
      <c r="C65" s="44">
        <v>0</v>
      </c>
      <c r="D65" s="44"/>
      <c r="E65" s="44"/>
      <c r="F65" s="44"/>
      <c r="G65" s="44"/>
      <c r="H65" s="44"/>
      <c r="I65" s="44"/>
      <c r="J65" s="44">
        <f t="shared" si="8"/>
        <v>0</v>
      </c>
      <c r="K65" s="44">
        <v>0</v>
      </c>
      <c r="L65" s="44">
        <f t="shared" si="6"/>
        <v>0</v>
      </c>
      <c r="M65" s="54">
        <f t="shared" si="9"/>
        <v>0</v>
      </c>
    </row>
    <row r="66" spans="1:13" x14ac:dyDescent="0.2">
      <c r="A66" s="57" t="s">
        <v>112</v>
      </c>
      <c r="B66" s="45" t="s">
        <v>113</v>
      </c>
      <c r="C66" s="44">
        <v>15500</v>
      </c>
      <c r="D66" s="44"/>
      <c r="E66" s="44"/>
      <c r="F66" s="44"/>
      <c r="G66" s="44"/>
      <c r="H66" s="44"/>
      <c r="I66" s="44"/>
      <c r="J66" s="44">
        <f t="shared" si="8"/>
        <v>15500</v>
      </c>
      <c r="K66" s="44">
        <v>4000</v>
      </c>
      <c r="L66" s="44">
        <f t="shared" si="6"/>
        <v>11500</v>
      </c>
      <c r="M66" s="54">
        <f t="shared" si="9"/>
        <v>4.5520881276067742E-3</v>
      </c>
    </row>
    <row r="67" spans="1:13" x14ac:dyDescent="0.2">
      <c r="A67" s="57" t="s">
        <v>114</v>
      </c>
      <c r="B67" s="45" t="s">
        <v>115</v>
      </c>
      <c r="C67" s="44">
        <v>54000</v>
      </c>
      <c r="D67" s="44"/>
      <c r="E67" s="44"/>
      <c r="F67" s="44"/>
      <c r="G67" s="44"/>
      <c r="H67" s="44"/>
      <c r="I67" s="44"/>
      <c r="J67" s="44">
        <f t="shared" si="8"/>
        <v>54000</v>
      </c>
      <c r="K67" s="44">
        <v>13500</v>
      </c>
      <c r="L67" s="44">
        <f t="shared" si="6"/>
        <v>40500</v>
      </c>
      <c r="M67" s="54">
        <f t="shared" si="9"/>
        <v>1.5363297430672865E-2</v>
      </c>
    </row>
    <row r="68" spans="1:13" x14ac:dyDescent="0.2">
      <c r="A68" s="57" t="s">
        <v>116</v>
      </c>
      <c r="B68" s="45" t="s">
        <v>117</v>
      </c>
      <c r="C68" s="44">
        <v>3000</v>
      </c>
      <c r="D68" s="44">
        <v>3500</v>
      </c>
      <c r="E68" s="44"/>
      <c r="F68" s="44"/>
      <c r="G68" s="44"/>
      <c r="H68" s="44"/>
      <c r="I68" s="44"/>
      <c r="J68" s="44">
        <f t="shared" si="8"/>
        <v>6500</v>
      </c>
      <c r="K68" s="44">
        <v>0</v>
      </c>
      <c r="L68" s="44">
        <f t="shared" si="6"/>
        <v>6500</v>
      </c>
      <c r="M68" s="54">
        <f t="shared" si="9"/>
        <v>0</v>
      </c>
    </row>
    <row r="69" spans="1:13" x14ac:dyDescent="0.2">
      <c r="A69" s="57" t="s">
        <v>118</v>
      </c>
      <c r="B69" s="45" t="s">
        <v>119</v>
      </c>
      <c r="C69" s="44">
        <v>5250</v>
      </c>
      <c r="D69" s="44"/>
      <c r="E69" s="44"/>
      <c r="F69" s="44"/>
      <c r="G69" s="44"/>
      <c r="H69" s="44"/>
      <c r="I69" s="44"/>
      <c r="J69" s="44">
        <f t="shared" si="8"/>
        <v>5250</v>
      </c>
      <c r="K69" s="44">
        <v>3225</v>
      </c>
      <c r="L69" s="44">
        <f t="shared" si="6"/>
        <v>2025</v>
      </c>
      <c r="M69" s="54">
        <f t="shared" si="9"/>
        <v>3.670121052882962E-3</v>
      </c>
    </row>
    <row r="70" spans="1:13" x14ac:dyDescent="0.2">
      <c r="A70" s="57" t="s">
        <v>120</v>
      </c>
      <c r="B70" s="45" t="s">
        <v>121</v>
      </c>
      <c r="C70" s="44">
        <v>8000</v>
      </c>
      <c r="D70" s="44"/>
      <c r="E70" s="44"/>
      <c r="F70" s="44"/>
      <c r="G70" s="44"/>
      <c r="H70" s="44"/>
      <c r="I70" s="44"/>
      <c r="J70" s="44">
        <f t="shared" si="8"/>
        <v>8000</v>
      </c>
      <c r="K70" s="44">
        <v>0</v>
      </c>
      <c r="L70" s="44">
        <f t="shared" si="6"/>
        <v>8000</v>
      </c>
      <c r="M70" s="54">
        <f t="shared" si="9"/>
        <v>0</v>
      </c>
    </row>
    <row r="71" spans="1:13" x14ac:dyDescent="0.2">
      <c r="A71" s="57" t="s">
        <v>122</v>
      </c>
      <c r="B71" s="45" t="s">
        <v>123</v>
      </c>
      <c r="C71" s="44">
        <v>20000</v>
      </c>
      <c r="D71" s="44">
        <v>8500</v>
      </c>
      <c r="E71" s="44"/>
      <c r="F71" s="44"/>
      <c r="G71" s="44"/>
      <c r="H71" s="44"/>
      <c r="I71" s="44"/>
      <c r="J71" s="44">
        <f t="shared" si="8"/>
        <v>28500</v>
      </c>
      <c r="K71" s="44">
        <v>0</v>
      </c>
      <c r="L71" s="44">
        <f t="shared" si="6"/>
        <v>28500</v>
      </c>
      <c r="M71" s="54">
        <f t="shared" si="9"/>
        <v>0</v>
      </c>
    </row>
    <row r="72" spans="1:13" x14ac:dyDescent="0.2">
      <c r="A72" s="57" t="s">
        <v>124</v>
      </c>
      <c r="B72" s="45" t="s">
        <v>125</v>
      </c>
      <c r="C72" s="44">
        <v>226800</v>
      </c>
      <c r="D72" s="44">
        <v>25117.85</v>
      </c>
      <c r="E72" s="44"/>
      <c r="F72" s="44"/>
      <c r="G72" s="44"/>
      <c r="H72" s="44"/>
      <c r="I72" s="44"/>
      <c r="J72" s="44">
        <f t="shared" si="8"/>
        <v>251917.85</v>
      </c>
      <c r="K72" s="44">
        <v>26225</v>
      </c>
      <c r="L72" s="44">
        <f t="shared" si="6"/>
        <v>225692.85</v>
      </c>
      <c r="M72" s="54">
        <f t="shared" si="9"/>
        <v>2.9844627786621915E-2</v>
      </c>
    </row>
    <row r="73" spans="1:13" x14ac:dyDescent="0.2">
      <c r="A73" s="57" t="s">
        <v>126</v>
      </c>
      <c r="B73" s="45" t="s">
        <v>127</v>
      </c>
      <c r="C73" s="44">
        <v>8200</v>
      </c>
      <c r="D73" s="44"/>
      <c r="E73" s="44"/>
      <c r="F73" s="44"/>
      <c r="G73" s="44"/>
      <c r="H73" s="44"/>
      <c r="I73" s="44"/>
      <c r="J73" s="44">
        <f t="shared" si="8"/>
        <v>8200</v>
      </c>
      <c r="K73" s="44">
        <v>0</v>
      </c>
      <c r="L73" s="44">
        <f t="shared" si="6"/>
        <v>8200</v>
      </c>
      <c r="M73" s="54">
        <f t="shared" si="9"/>
        <v>0</v>
      </c>
    </row>
    <row r="74" spans="1:13" x14ac:dyDescent="0.2">
      <c r="A74" s="57" t="s">
        <v>128</v>
      </c>
      <c r="B74" s="45" t="s">
        <v>129</v>
      </c>
      <c r="C74" s="44">
        <v>2500</v>
      </c>
      <c r="D74" s="44"/>
      <c r="E74" s="44"/>
      <c r="F74" s="44"/>
      <c r="G74" s="44"/>
      <c r="H74" s="44"/>
      <c r="I74" s="44"/>
      <c r="J74" s="44">
        <f t="shared" si="8"/>
        <v>2500</v>
      </c>
      <c r="K74" s="44">
        <v>535.69000000000005</v>
      </c>
      <c r="L74" s="44">
        <f t="shared" si="6"/>
        <v>1964.31</v>
      </c>
      <c r="M74" s="54">
        <f t="shared" si="9"/>
        <v>6.0962702226941836E-4</v>
      </c>
    </row>
    <row r="75" spans="1:13" x14ac:dyDescent="0.2">
      <c r="A75" s="57" t="s">
        <v>130</v>
      </c>
      <c r="B75" s="45" t="s">
        <v>131</v>
      </c>
      <c r="C75" s="44">
        <v>7000</v>
      </c>
      <c r="D75" s="44"/>
      <c r="E75" s="44"/>
      <c r="F75" s="44"/>
      <c r="G75" s="44"/>
      <c r="H75" s="44"/>
      <c r="I75" s="44"/>
      <c r="J75" s="44">
        <f t="shared" si="8"/>
        <v>7000</v>
      </c>
      <c r="K75" s="44">
        <v>43.599999999999994</v>
      </c>
      <c r="L75" s="44">
        <f t="shared" si="6"/>
        <v>6956.4</v>
      </c>
      <c r="M75" s="54">
        <f t="shared" si="9"/>
        <v>4.9617760590913835E-5</v>
      </c>
    </row>
    <row r="76" spans="1:13" x14ac:dyDescent="0.2">
      <c r="A76" s="57" t="s">
        <v>132</v>
      </c>
      <c r="B76" s="45" t="s">
        <v>133</v>
      </c>
      <c r="C76" s="44">
        <v>2000</v>
      </c>
      <c r="D76" s="44"/>
      <c r="E76" s="44"/>
      <c r="F76" s="44"/>
      <c r="G76" s="44"/>
      <c r="H76" s="44"/>
      <c r="I76" s="44"/>
      <c r="J76" s="44">
        <f t="shared" si="8"/>
        <v>2000</v>
      </c>
      <c r="K76" s="44">
        <v>0</v>
      </c>
      <c r="L76" s="44">
        <f t="shared" si="6"/>
        <v>2000</v>
      </c>
      <c r="M76" s="54">
        <f t="shared" si="9"/>
        <v>0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44"/>
      <c r="G77" s="44"/>
      <c r="H77" s="44"/>
      <c r="I77" s="44"/>
      <c r="J77" s="44"/>
      <c r="K77" s="44">
        <v>1316</v>
      </c>
      <c r="L77" s="44"/>
      <c r="M77" s="54"/>
    </row>
    <row r="78" spans="1:13" x14ac:dyDescent="0.2">
      <c r="A78" s="57"/>
      <c r="B78" s="45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44"/>
      <c r="G80" s="44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44"/>
      <c r="G81" s="44"/>
      <c r="H81" s="44"/>
      <c r="I81" s="44"/>
      <c r="J81" s="44">
        <f t="shared" si="8"/>
        <v>108880</v>
      </c>
      <c r="K81" s="44">
        <v>14893.75</v>
      </c>
      <c r="L81" s="44">
        <f t="shared" si="6"/>
        <v>93986.25</v>
      </c>
      <c r="M81" s="54">
        <f t="shared" ref="M81:M117" si="10">K81/$K$139</f>
        <v>1.6949415637635849E-2</v>
      </c>
    </row>
    <row r="82" spans="1:13" ht="15" hidden="1" customHeight="1" x14ac:dyDescent="0.2">
      <c r="A82" s="57" t="s">
        <v>140</v>
      </c>
      <c r="B82" s="45" t="s">
        <v>141</v>
      </c>
      <c r="C82" s="44">
        <v>0</v>
      </c>
      <c r="D82" s="44"/>
      <c r="E82" s="44"/>
      <c r="F82" s="44"/>
      <c r="G82" s="44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>
        <f t="shared" si="10"/>
        <v>0</v>
      </c>
    </row>
    <row r="83" spans="1:13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44"/>
      <c r="G83" s="44"/>
      <c r="H83" s="44"/>
      <c r="I83" s="44"/>
      <c r="J83" s="44">
        <f t="shared" si="8"/>
        <v>15500</v>
      </c>
      <c r="K83" s="44">
        <v>0</v>
      </c>
      <c r="L83" s="44">
        <f t="shared" si="6"/>
        <v>15500</v>
      </c>
      <c r="M83" s="54">
        <f t="shared" si="10"/>
        <v>0</v>
      </c>
    </row>
    <row r="84" spans="1:13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44"/>
      <c r="G84" s="44"/>
      <c r="H84" s="44"/>
      <c r="I84" s="44"/>
      <c r="J84" s="44">
        <f t="shared" si="8"/>
        <v>10800</v>
      </c>
      <c r="K84" s="44">
        <v>0</v>
      </c>
      <c r="L84" s="44">
        <f t="shared" si="6"/>
        <v>10800</v>
      </c>
      <c r="M84" s="54">
        <f t="shared" si="10"/>
        <v>0</v>
      </c>
    </row>
    <row r="85" spans="1:13" ht="15" hidden="1" customHeight="1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44"/>
      <c r="G85" s="44"/>
      <c r="H85" s="44"/>
      <c r="I85" s="44"/>
      <c r="J85" s="44">
        <f t="shared" si="8"/>
        <v>6500</v>
      </c>
      <c r="K85" s="44">
        <v>0</v>
      </c>
      <c r="L85" s="44">
        <f t="shared" si="6"/>
        <v>6500</v>
      </c>
      <c r="M85" s="54">
        <f t="shared" si="10"/>
        <v>0</v>
      </c>
    </row>
    <row r="86" spans="1:13" x14ac:dyDescent="0.2">
      <c r="A86" s="57" t="s">
        <v>144</v>
      </c>
      <c r="B86" s="45" t="s">
        <v>145</v>
      </c>
      <c r="C86" s="44">
        <v>2750</v>
      </c>
      <c r="D86" s="44"/>
      <c r="E86" s="44"/>
      <c r="F86" s="44"/>
      <c r="G86" s="44"/>
      <c r="H86" s="44"/>
      <c r="I86" s="44"/>
      <c r="J86" s="44">
        <f t="shared" si="8"/>
        <v>2750</v>
      </c>
      <c r="K86" s="44">
        <v>200</v>
      </c>
      <c r="L86" s="44">
        <f t="shared" si="6"/>
        <v>2550</v>
      </c>
      <c r="M86" s="54">
        <f t="shared" si="10"/>
        <v>2.2760440638033873E-4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44"/>
      <c r="G87" s="44"/>
      <c r="H87" s="44"/>
      <c r="I87" s="44"/>
      <c r="J87" s="44">
        <f t="shared" si="8"/>
        <v>32800</v>
      </c>
      <c r="K87" s="44">
        <v>0</v>
      </c>
      <c r="L87" s="44">
        <f t="shared" si="6"/>
        <v>32800</v>
      </c>
      <c r="M87" s="54">
        <f t="shared" si="10"/>
        <v>0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44"/>
      <c r="G88" s="44"/>
      <c r="H88" s="44"/>
      <c r="I88" s="44"/>
      <c r="J88" s="44">
        <f t="shared" si="8"/>
        <v>5200</v>
      </c>
      <c r="K88" s="44">
        <v>333</v>
      </c>
      <c r="L88" s="44">
        <f t="shared" si="6"/>
        <v>4867</v>
      </c>
      <c r="M88" s="54">
        <f t="shared" si="10"/>
        <v>3.7896133662326402E-4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44"/>
      <c r="G89" s="44"/>
      <c r="H89" s="44"/>
      <c r="I89" s="44"/>
      <c r="J89" s="44">
        <f t="shared" si="8"/>
        <v>4000</v>
      </c>
      <c r="K89" s="44">
        <v>853</v>
      </c>
      <c r="L89" s="44">
        <f t="shared" si="6"/>
        <v>3147</v>
      </c>
      <c r="M89" s="54">
        <f t="shared" si="10"/>
        <v>9.7073279321214471E-4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44"/>
      <c r="G90" s="44"/>
      <c r="H90" s="44"/>
      <c r="I90" s="44"/>
      <c r="J90" s="44">
        <f t="shared" si="8"/>
        <v>6000</v>
      </c>
      <c r="K90" s="44">
        <v>787.05</v>
      </c>
      <c r="L90" s="44">
        <f t="shared" si="6"/>
        <v>5212.95</v>
      </c>
      <c r="M90" s="54">
        <f t="shared" si="10"/>
        <v>8.9568024020822792E-4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44"/>
      <c r="G91" s="44"/>
      <c r="H91" s="44"/>
      <c r="I91" s="44"/>
      <c r="J91" s="44">
        <f t="shared" si="8"/>
        <v>875</v>
      </c>
      <c r="K91" s="44">
        <v>795</v>
      </c>
      <c r="L91" s="44">
        <f t="shared" si="6"/>
        <v>80</v>
      </c>
      <c r="M91" s="54">
        <f t="shared" si="10"/>
        <v>9.0472751536184643E-4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44"/>
      <c r="G92" s="44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>
        <f t="shared" si="10"/>
        <v>0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44"/>
      <c r="G93" s="44"/>
      <c r="H93" s="44"/>
      <c r="I93" s="44"/>
      <c r="J93" s="44">
        <f t="shared" si="8"/>
        <v>2000</v>
      </c>
      <c r="K93" s="44">
        <v>0</v>
      </c>
      <c r="L93" s="44">
        <f t="shared" si="6"/>
        <v>2000</v>
      </c>
      <c r="M93" s="54">
        <f t="shared" si="10"/>
        <v>0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44"/>
      <c r="G94" s="44"/>
      <c r="H94" s="44"/>
      <c r="I94" s="44"/>
      <c r="J94" s="44">
        <f t="shared" si="8"/>
        <v>8000</v>
      </c>
      <c r="K94" s="44">
        <v>1204</v>
      </c>
      <c r="L94" s="44">
        <f t="shared" si="6"/>
        <v>6796</v>
      </c>
      <c r="M94" s="54">
        <f t="shared" si="10"/>
        <v>1.3701785264096391E-3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44"/>
      <c r="G95" s="44"/>
      <c r="H95" s="44"/>
      <c r="I95" s="44"/>
      <c r="J95" s="44">
        <f t="shared" si="8"/>
        <v>2000</v>
      </c>
      <c r="K95" s="44">
        <v>37.630000000000003</v>
      </c>
      <c r="L95" s="44">
        <f t="shared" ref="L95:L138" si="11">J95-K95</f>
        <v>1962.37</v>
      </c>
      <c r="M95" s="54">
        <f t="shared" si="10"/>
        <v>4.2823769060460734E-5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44"/>
      <c r="G96" s="44"/>
      <c r="H96" s="44"/>
      <c r="I96" s="44"/>
      <c r="J96" s="44">
        <f t="shared" si="8"/>
        <v>25500</v>
      </c>
      <c r="K96" s="44">
        <v>2150.14</v>
      </c>
      <c r="L96" s="44">
        <f t="shared" si="11"/>
        <v>23349.86</v>
      </c>
      <c r="M96" s="54">
        <f t="shared" si="10"/>
        <v>2.4469066916731077E-3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44"/>
      <c r="G97" s="44"/>
      <c r="H97" s="44"/>
      <c r="I97" s="44"/>
      <c r="J97" s="44">
        <f t="shared" si="8"/>
        <v>9600</v>
      </c>
      <c r="K97" s="44">
        <v>20.7</v>
      </c>
      <c r="L97" s="44">
        <f t="shared" si="11"/>
        <v>9579.2999999999993</v>
      </c>
      <c r="M97" s="54">
        <f t="shared" si="10"/>
        <v>2.3557056060365058E-5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44"/>
      <c r="G98" s="44"/>
      <c r="H98" s="44"/>
      <c r="I98" s="44"/>
      <c r="J98" s="44">
        <f t="shared" si="8"/>
        <v>3000</v>
      </c>
      <c r="K98" s="44">
        <v>0</v>
      </c>
      <c r="L98" s="44">
        <f t="shared" si="11"/>
        <v>3000</v>
      </c>
      <c r="M98" s="54">
        <f t="shared" si="10"/>
        <v>0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44"/>
      <c r="G99" s="44"/>
      <c r="H99" s="44"/>
      <c r="I99" s="44"/>
      <c r="J99" s="44">
        <f t="shared" si="8"/>
        <v>210345</v>
      </c>
      <c r="K99" s="44">
        <v>0</v>
      </c>
      <c r="L99" s="44">
        <f t="shared" si="11"/>
        <v>210345</v>
      </c>
      <c r="M99" s="54">
        <f t="shared" si="10"/>
        <v>0</v>
      </c>
    </row>
    <row r="100" spans="1:13" x14ac:dyDescent="0.2">
      <c r="A100" s="57">
        <v>272</v>
      </c>
      <c r="B100" s="45" t="s">
        <v>172</v>
      </c>
      <c r="C100" s="44">
        <v>8000</v>
      </c>
      <c r="D100" s="44">
        <v>35000</v>
      </c>
      <c r="E100" s="44"/>
      <c r="F100" s="44"/>
      <c r="G100" s="44"/>
      <c r="H100" s="44"/>
      <c r="I100" s="44"/>
      <c r="J100" s="44">
        <f t="shared" si="8"/>
        <v>43000</v>
      </c>
      <c r="K100" s="44">
        <v>0</v>
      </c>
      <c r="L100" s="44">
        <f t="shared" si="11"/>
        <v>43000</v>
      </c>
      <c r="M100" s="54">
        <f t="shared" si="10"/>
        <v>0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44"/>
      <c r="G101" s="44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>
        <f t="shared" si="10"/>
        <v>0</v>
      </c>
    </row>
    <row r="102" spans="1:13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44"/>
      <c r="G102" s="44"/>
      <c r="H102" s="44"/>
      <c r="I102" s="44"/>
      <c r="J102" s="44">
        <f t="shared" si="8"/>
        <v>15450</v>
      </c>
      <c r="K102" s="44">
        <v>0</v>
      </c>
      <c r="L102" s="44">
        <f t="shared" si="11"/>
        <v>15450</v>
      </c>
      <c r="M102" s="54">
        <f t="shared" si="10"/>
        <v>0</v>
      </c>
    </row>
    <row r="103" spans="1:13" ht="15" hidden="1" customHeight="1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44"/>
      <c r="G103" s="44"/>
      <c r="H103" s="44"/>
      <c r="I103" s="44"/>
      <c r="J103" s="44">
        <f t="shared" si="8"/>
        <v>75000</v>
      </c>
      <c r="K103" s="44">
        <v>0</v>
      </c>
      <c r="L103" s="44">
        <f t="shared" si="11"/>
        <v>75000</v>
      </c>
      <c r="M103" s="54">
        <f t="shared" si="10"/>
        <v>0</v>
      </c>
    </row>
    <row r="104" spans="1:13" x14ac:dyDescent="0.2">
      <c r="A104" s="57">
        <v>279</v>
      </c>
      <c r="B104" s="45" t="s">
        <v>242</v>
      </c>
      <c r="C104" s="44">
        <v>750</v>
      </c>
      <c r="D104" s="44"/>
      <c r="E104" s="44"/>
      <c r="F104" s="44"/>
      <c r="G104" s="44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>
        <f t="shared" si="10"/>
        <v>0</v>
      </c>
    </row>
    <row r="105" spans="1:13" ht="15" hidden="1" customHeight="1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44"/>
      <c r="G105" s="44"/>
      <c r="H105" s="44"/>
      <c r="I105" s="44"/>
      <c r="J105" s="44">
        <f t="shared" si="8"/>
        <v>8500</v>
      </c>
      <c r="K105" s="44">
        <v>0</v>
      </c>
      <c r="L105" s="44">
        <f t="shared" si="11"/>
        <v>8500</v>
      </c>
      <c r="M105" s="54">
        <f t="shared" si="10"/>
        <v>0</v>
      </c>
    </row>
    <row r="106" spans="1:13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44"/>
      <c r="G106" s="44"/>
      <c r="H106" s="44"/>
      <c r="I106" s="44"/>
      <c r="J106" s="44">
        <f t="shared" si="8"/>
        <v>5250</v>
      </c>
      <c r="K106" s="44">
        <v>21.75</v>
      </c>
      <c r="L106" s="44">
        <f t="shared" si="11"/>
        <v>5228.25</v>
      </c>
      <c r="M106" s="54">
        <f t="shared" si="10"/>
        <v>2.4751979193861839E-5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44"/>
      <c r="G107" s="44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>
        <f t="shared" si="10"/>
        <v>0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44"/>
      <c r="G108" s="44"/>
      <c r="H108" s="44"/>
      <c r="I108" s="44"/>
      <c r="J108" s="44">
        <f t="shared" si="8"/>
        <v>680637</v>
      </c>
      <c r="K108" s="44">
        <v>0</v>
      </c>
      <c r="L108" s="44">
        <f t="shared" si="11"/>
        <v>680637</v>
      </c>
      <c r="M108" s="54">
        <f t="shared" si="10"/>
        <v>0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44"/>
      <c r="G109" s="44"/>
      <c r="H109" s="44"/>
      <c r="I109" s="44"/>
      <c r="J109" s="44">
        <f t="shared" ref="J109:J138" si="12">C109+D109-E109+F109-G109+H109-I109</f>
        <v>3247.82</v>
      </c>
      <c r="K109" s="44">
        <v>0</v>
      </c>
      <c r="L109" s="44">
        <f t="shared" si="11"/>
        <v>3247.82</v>
      </c>
      <c r="M109" s="54">
        <f t="shared" si="10"/>
        <v>0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44"/>
      <c r="G110" s="44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>
        <f t="shared" si="10"/>
        <v>0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44"/>
      <c r="G111" s="44"/>
      <c r="H111" s="44"/>
      <c r="I111" s="44"/>
      <c r="J111" s="44">
        <f t="shared" si="12"/>
        <v>6700</v>
      </c>
      <c r="K111" s="44">
        <v>1231.5</v>
      </c>
      <c r="L111" s="44">
        <f t="shared" si="11"/>
        <v>5468.5</v>
      </c>
      <c r="M111" s="54">
        <f t="shared" si="10"/>
        <v>1.4014741322869357E-3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44"/>
      <c r="G112" s="44"/>
      <c r="H112" s="44"/>
      <c r="I112" s="44"/>
      <c r="J112" s="44">
        <f t="shared" si="12"/>
        <v>2000</v>
      </c>
      <c r="K112" s="44">
        <v>224.75</v>
      </c>
      <c r="L112" s="44">
        <f t="shared" si="11"/>
        <v>1775.25</v>
      </c>
      <c r="M112" s="54">
        <f t="shared" si="10"/>
        <v>2.5577045166990563E-4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44"/>
      <c r="G113" s="44"/>
      <c r="H113" s="44"/>
      <c r="I113" s="44"/>
      <c r="J113" s="44">
        <f t="shared" si="12"/>
        <v>40400</v>
      </c>
      <c r="K113" s="44">
        <v>0</v>
      </c>
      <c r="L113" s="44">
        <f t="shared" si="11"/>
        <v>40400</v>
      </c>
      <c r="M113" s="54">
        <f t="shared" si="10"/>
        <v>0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44"/>
      <c r="G114" s="44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>
        <f t="shared" si="10"/>
        <v>0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44"/>
      <c r="G115" s="44"/>
      <c r="H115" s="44"/>
      <c r="I115" s="44"/>
      <c r="J115" s="44">
        <f t="shared" si="12"/>
        <v>13000</v>
      </c>
      <c r="K115" s="44">
        <v>436.99</v>
      </c>
      <c r="L115" s="44">
        <f t="shared" si="11"/>
        <v>12563.01</v>
      </c>
      <c r="M115" s="54">
        <f t="shared" si="10"/>
        <v>4.9730424772072117E-4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44"/>
      <c r="G116" s="44"/>
      <c r="H116" s="44"/>
      <c r="I116" s="44"/>
      <c r="J116" s="44">
        <f t="shared" si="12"/>
        <v>81250</v>
      </c>
      <c r="K116" s="44">
        <v>36751.5</v>
      </c>
      <c r="L116" s="44">
        <f t="shared" si="11"/>
        <v>44498.5</v>
      </c>
      <c r="M116" s="54">
        <f t="shared" si="10"/>
        <v>4.1824016705435098E-2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44"/>
      <c r="G117" s="44"/>
      <c r="H117" s="44"/>
      <c r="I117" s="44"/>
      <c r="J117" s="44">
        <f t="shared" si="12"/>
        <v>17000</v>
      </c>
      <c r="K117" s="44">
        <v>408.9</v>
      </c>
      <c r="L117" s="44">
        <f t="shared" si="11"/>
        <v>16591.099999999999</v>
      </c>
      <c r="M117" s="54">
        <f t="shared" si="10"/>
        <v>4.6533720884460249E-4</v>
      </c>
    </row>
    <row r="118" spans="1:13" x14ac:dyDescent="0.2">
      <c r="A118" s="57"/>
      <c r="B118" s="45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54"/>
    </row>
    <row r="120" spans="1:13" x14ac:dyDescent="0.2">
      <c r="A120" s="57"/>
      <c r="B120" s="45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54"/>
    </row>
    <row r="121" spans="1:13" x14ac:dyDescent="0.2">
      <c r="A121" s="57"/>
      <c r="B121" s="45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54"/>
    </row>
    <row r="122" spans="1:13" ht="15.75" x14ac:dyDescent="0.25">
      <c r="A122" s="55">
        <v>3</v>
      </c>
      <c r="B122" s="56" t="s">
        <v>200</v>
      </c>
      <c r="C122" s="42"/>
      <c r="D122" s="44"/>
      <c r="E122" s="44"/>
      <c r="F122" s="44"/>
      <c r="G122" s="44"/>
      <c r="H122" s="44"/>
      <c r="I122" s="44"/>
      <c r="J122" s="44"/>
      <c r="K122" s="44"/>
      <c r="L122" s="44"/>
      <c r="M122" s="54"/>
    </row>
    <row r="123" spans="1:13" x14ac:dyDescent="0.2">
      <c r="A123" s="58" t="s">
        <v>201</v>
      </c>
      <c r="B123" s="59" t="s">
        <v>202</v>
      </c>
      <c r="C123" s="60">
        <v>20000</v>
      </c>
      <c r="D123" s="44">
        <v>6500</v>
      </c>
      <c r="E123" s="44"/>
      <c r="F123" s="44"/>
      <c r="G123" s="44"/>
      <c r="H123" s="44"/>
      <c r="I123" s="44"/>
      <c r="J123" s="44">
        <f t="shared" si="12"/>
        <v>26500</v>
      </c>
      <c r="K123" s="44">
        <v>0</v>
      </c>
      <c r="L123" s="44">
        <f t="shared" si="11"/>
        <v>26500</v>
      </c>
      <c r="M123" s="54">
        <f t="shared" ref="M123:M129" si="13">K123/$K$139</f>
        <v>0</v>
      </c>
    </row>
    <row r="124" spans="1:13" ht="15" hidden="1" customHeight="1" x14ac:dyDescent="0.2">
      <c r="A124" s="58" t="s">
        <v>203</v>
      </c>
      <c r="B124" s="59" t="s">
        <v>204</v>
      </c>
      <c r="C124" s="60">
        <v>0</v>
      </c>
      <c r="D124" s="44"/>
      <c r="E124" s="44"/>
      <c r="F124" s="44"/>
      <c r="G124" s="44"/>
      <c r="H124" s="44"/>
      <c r="I124" s="44"/>
      <c r="J124" s="44">
        <f t="shared" si="12"/>
        <v>0</v>
      </c>
      <c r="K124" s="44">
        <v>0</v>
      </c>
      <c r="L124" s="44">
        <f t="shared" si="11"/>
        <v>0</v>
      </c>
      <c r="M124" s="54">
        <f t="shared" si="13"/>
        <v>0</v>
      </c>
    </row>
    <row r="125" spans="1:13" x14ac:dyDescent="0.2">
      <c r="A125" s="58" t="s">
        <v>203</v>
      </c>
      <c r="B125" s="59" t="s">
        <v>204</v>
      </c>
      <c r="C125" s="60">
        <v>4000</v>
      </c>
      <c r="D125" s="44"/>
      <c r="E125" s="44"/>
      <c r="F125" s="44"/>
      <c r="G125" s="44"/>
      <c r="H125" s="44"/>
      <c r="I125" s="44"/>
      <c r="J125" s="44">
        <f t="shared" si="12"/>
        <v>4000</v>
      </c>
      <c r="K125" s="44">
        <v>0</v>
      </c>
      <c r="L125" s="44">
        <f t="shared" si="11"/>
        <v>4000</v>
      </c>
      <c r="M125" s="54">
        <f t="shared" si="13"/>
        <v>0</v>
      </c>
    </row>
    <row r="126" spans="1:13" x14ac:dyDescent="0.2">
      <c r="A126" s="58" t="s">
        <v>205</v>
      </c>
      <c r="B126" s="59" t="s">
        <v>206</v>
      </c>
      <c r="C126" s="60">
        <v>76750</v>
      </c>
      <c r="D126" s="44"/>
      <c r="E126" s="44"/>
      <c r="F126" s="44"/>
      <c r="G126" s="44"/>
      <c r="H126" s="44"/>
      <c r="I126" s="44"/>
      <c r="J126" s="44">
        <f t="shared" si="12"/>
        <v>76750</v>
      </c>
      <c r="K126" s="44">
        <v>0</v>
      </c>
      <c r="L126" s="44">
        <f t="shared" si="11"/>
        <v>76750</v>
      </c>
      <c r="M126" s="54">
        <f t="shared" si="13"/>
        <v>0</v>
      </c>
    </row>
    <row r="127" spans="1:13" ht="15" hidden="1" customHeight="1" x14ac:dyDescent="0.2">
      <c r="A127" s="58" t="s">
        <v>207</v>
      </c>
      <c r="B127" s="59" t="s">
        <v>208</v>
      </c>
      <c r="C127" s="60">
        <v>0</v>
      </c>
      <c r="D127" s="44"/>
      <c r="E127" s="44"/>
      <c r="F127" s="44"/>
      <c r="G127" s="44"/>
      <c r="H127" s="44"/>
      <c r="I127" s="44"/>
      <c r="J127" s="44">
        <f t="shared" si="12"/>
        <v>0</v>
      </c>
      <c r="K127" s="44">
        <v>0</v>
      </c>
      <c r="L127" s="44">
        <f t="shared" si="11"/>
        <v>0</v>
      </c>
      <c r="M127" s="54">
        <f t="shared" si="13"/>
        <v>0</v>
      </c>
    </row>
    <row r="128" spans="1:13" x14ac:dyDescent="0.2">
      <c r="A128" s="58" t="s">
        <v>234</v>
      </c>
      <c r="B128" s="59" t="s">
        <v>243</v>
      </c>
      <c r="C128" s="60">
        <v>1000</v>
      </c>
      <c r="D128" s="44"/>
      <c r="E128" s="44"/>
      <c r="F128" s="44"/>
      <c r="G128" s="44"/>
      <c r="H128" s="44"/>
      <c r="I128" s="44"/>
      <c r="J128" s="44">
        <f t="shared" si="12"/>
        <v>1000</v>
      </c>
      <c r="K128" s="44">
        <v>0</v>
      </c>
      <c r="L128" s="44">
        <f t="shared" si="11"/>
        <v>1000</v>
      </c>
      <c r="M128" s="54">
        <f t="shared" si="13"/>
        <v>0</v>
      </c>
    </row>
    <row r="129" spans="1:13" x14ac:dyDescent="0.2">
      <c r="A129" s="58" t="s">
        <v>209</v>
      </c>
      <c r="B129" s="59" t="s">
        <v>210</v>
      </c>
      <c r="C129" s="60">
        <v>20000</v>
      </c>
      <c r="D129" s="44">
        <v>9250</v>
      </c>
      <c r="E129" s="44"/>
      <c r="F129" s="44"/>
      <c r="G129" s="44"/>
      <c r="H129" s="44"/>
      <c r="I129" s="44"/>
      <c r="J129" s="44">
        <f t="shared" si="12"/>
        <v>29250</v>
      </c>
      <c r="K129" s="44">
        <v>14170</v>
      </c>
      <c r="L129" s="44">
        <f t="shared" si="11"/>
        <v>15080</v>
      </c>
      <c r="M129" s="54">
        <f t="shared" si="13"/>
        <v>1.6125772192047E-2</v>
      </c>
    </row>
    <row r="130" spans="1:13" x14ac:dyDescent="0.2">
      <c r="A130" s="58" t="s">
        <v>211</v>
      </c>
      <c r="B130" s="59" t="s">
        <v>212</v>
      </c>
      <c r="C130" s="60">
        <v>9000</v>
      </c>
      <c r="D130" s="44"/>
      <c r="E130" s="44"/>
      <c r="F130" s="44"/>
      <c r="G130" s="44"/>
      <c r="H130" s="44"/>
      <c r="I130" s="44"/>
      <c r="J130" s="44">
        <f t="shared" si="12"/>
        <v>9000</v>
      </c>
      <c r="K130" s="44">
        <v>0</v>
      </c>
      <c r="L130" s="44">
        <f t="shared" si="11"/>
        <v>9000</v>
      </c>
      <c r="M130" s="54"/>
    </row>
    <row r="131" spans="1:13" x14ac:dyDescent="0.2">
      <c r="A131" s="58"/>
      <c r="B131" s="59"/>
      <c r="C131" s="60"/>
      <c r="D131" s="44"/>
      <c r="E131" s="44"/>
      <c r="F131" s="44"/>
      <c r="G131" s="44"/>
      <c r="H131" s="44"/>
      <c r="I131" s="44"/>
      <c r="J131" s="44"/>
      <c r="K131" s="44"/>
      <c r="L131" s="44"/>
      <c r="M131" s="54"/>
    </row>
    <row r="132" spans="1:13" x14ac:dyDescent="0.2">
      <c r="A132" s="57"/>
      <c r="B132" s="45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54"/>
    </row>
    <row r="133" spans="1:13" ht="15.75" x14ac:dyDescent="0.25">
      <c r="A133" s="55">
        <v>4</v>
      </c>
      <c r="B133" s="56" t="s">
        <v>213</v>
      </c>
      <c r="C133" s="42"/>
      <c r="D133" s="44"/>
      <c r="E133" s="44"/>
      <c r="F133" s="44"/>
      <c r="G133" s="44"/>
      <c r="H133" s="44"/>
      <c r="I133" s="44"/>
      <c r="J133" s="44"/>
      <c r="K133" s="44"/>
      <c r="L133" s="44"/>
      <c r="M133" s="54"/>
    </row>
    <row r="134" spans="1:13" x14ac:dyDescent="0.2">
      <c r="A134" s="57" t="s">
        <v>214</v>
      </c>
      <c r="B134" s="45" t="s">
        <v>215</v>
      </c>
      <c r="C134" s="44">
        <v>30410</v>
      </c>
      <c r="D134" s="44"/>
      <c r="E134" s="44"/>
      <c r="F134" s="44"/>
      <c r="G134" s="44"/>
      <c r="H134" s="44"/>
      <c r="I134" s="44"/>
      <c r="J134" s="44">
        <f t="shared" si="12"/>
        <v>30410</v>
      </c>
      <c r="K134" s="44">
        <v>0</v>
      </c>
      <c r="L134" s="44">
        <f t="shared" si="11"/>
        <v>30410</v>
      </c>
      <c r="M134" s="54">
        <f>K134/$K$139</f>
        <v>0</v>
      </c>
    </row>
    <row r="135" spans="1:13" x14ac:dyDescent="0.2">
      <c r="A135" s="57" t="s">
        <v>216</v>
      </c>
      <c r="B135" s="45" t="s">
        <v>217</v>
      </c>
      <c r="C135" s="44">
        <v>6000</v>
      </c>
      <c r="D135" s="44"/>
      <c r="E135" s="44"/>
      <c r="F135" s="44"/>
      <c r="G135" s="44"/>
      <c r="H135" s="44"/>
      <c r="I135" s="44"/>
      <c r="J135" s="44">
        <f t="shared" si="12"/>
        <v>6000</v>
      </c>
      <c r="K135" s="44">
        <v>0</v>
      </c>
      <c r="L135" s="44">
        <f t="shared" si="11"/>
        <v>6000</v>
      </c>
      <c r="M135" s="54">
        <f>K135/$K$139</f>
        <v>0</v>
      </c>
    </row>
    <row r="136" spans="1:13" x14ac:dyDescent="0.2">
      <c r="A136" s="57" t="s">
        <v>218</v>
      </c>
      <c r="B136" s="45" t="s">
        <v>219</v>
      </c>
      <c r="C136" s="44">
        <v>131200</v>
      </c>
      <c r="D136" s="44"/>
      <c r="E136" s="44"/>
      <c r="F136" s="44"/>
      <c r="G136" s="44"/>
      <c r="H136" s="44"/>
      <c r="I136" s="44"/>
      <c r="J136" s="44">
        <f t="shared" si="12"/>
        <v>131200</v>
      </c>
      <c r="K136" s="44">
        <v>39065.020000000004</v>
      </c>
      <c r="L136" s="44">
        <f t="shared" si="11"/>
        <v>92134.98</v>
      </c>
      <c r="M136" s="54">
        <f>K136/$K$139</f>
        <v>4.4456853436680308E-2</v>
      </c>
    </row>
    <row r="137" spans="1:13" ht="15" hidden="1" customHeight="1" x14ac:dyDescent="0.2">
      <c r="A137" s="57" t="s">
        <v>220</v>
      </c>
      <c r="B137" s="45" t="s">
        <v>221</v>
      </c>
      <c r="C137" s="44">
        <v>0</v>
      </c>
      <c r="D137" s="44"/>
      <c r="E137" s="44"/>
      <c r="F137" s="44"/>
      <c r="G137" s="44"/>
      <c r="H137" s="44"/>
      <c r="I137" s="44"/>
      <c r="J137" s="44">
        <f t="shared" si="12"/>
        <v>0</v>
      </c>
      <c r="K137" s="44">
        <v>0</v>
      </c>
      <c r="L137" s="44">
        <f t="shared" si="11"/>
        <v>0</v>
      </c>
      <c r="M137" s="54">
        <f>K137/$K$139</f>
        <v>0</v>
      </c>
    </row>
    <row r="138" spans="1:13" ht="15.75" thickBot="1" x14ac:dyDescent="0.25">
      <c r="A138" s="57" t="s">
        <v>222</v>
      </c>
      <c r="B138" s="45" t="s">
        <v>223</v>
      </c>
      <c r="C138" s="44">
        <v>6800</v>
      </c>
      <c r="D138" s="44"/>
      <c r="E138" s="44"/>
      <c r="F138" s="44"/>
      <c r="G138" s="44"/>
      <c r="H138" s="44"/>
      <c r="I138" s="44"/>
      <c r="J138" s="44">
        <f t="shared" si="12"/>
        <v>6800</v>
      </c>
      <c r="K138" s="44">
        <v>0</v>
      </c>
      <c r="L138" s="44">
        <f t="shared" si="11"/>
        <v>6800</v>
      </c>
      <c r="M138" s="61">
        <f>K138/$K$139</f>
        <v>0</v>
      </c>
    </row>
    <row r="139" spans="1:13" ht="16.5" thickBot="1" x14ac:dyDescent="0.3">
      <c r="A139" s="48"/>
      <c r="B139" s="49" t="s">
        <v>230</v>
      </c>
      <c r="C139" s="50">
        <f t="shared" ref="C139:L139" si="14">SUM(C28:C138)</f>
        <v>5636660.8700000001</v>
      </c>
      <c r="D139" s="50">
        <f t="shared" si="14"/>
        <v>284737.37</v>
      </c>
      <c r="E139" s="50">
        <f t="shared" si="14"/>
        <v>0</v>
      </c>
      <c r="F139" s="50">
        <f t="shared" si="14"/>
        <v>0</v>
      </c>
      <c r="G139" s="50">
        <f t="shared" si="14"/>
        <v>0</v>
      </c>
      <c r="H139" s="50">
        <f t="shared" si="14"/>
        <v>0</v>
      </c>
      <c r="I139" s="50">
        <f t="shared" si="14"/>
        <v>0</v>
      </c>
      <c r="J139" s="50">
        <f t="shared" si="14"/>
        <v>5906398.2400000002</v>
      </c>
      <c r="K139" s="50">
        <f t="shared" si="14"/>
        <v>878717.61</v>
      </c>
      <c r="L139" s="50">
        <f t="shared" si="14"/>
        <v>5028996.63</v>
      </c>
      <c r="M139" s="62">
        <v>1</v>
      </c>
    </row>
    <row r="140" spans="1:13" x14ac:dyDescent="0.2">
      <c r="A140" s="70"/>
      <c r="C140" s="89">
        <f>C22-C139</f>
        <v>0</v>
      </c>
      <c r="D140" s="89">
        <f>D22-D139</f>
        <v>0</v>
      </c>
      <c r="E140" s="72"/>
      <c r="F140" s="72"/>
      <c r="G140" s="72"/>
      <c r="H140" s="72"/>
      <c r="I140" s="72"/>
      <c r="J140" s="72"/>
      <c r="K140" s="72"/>
      <c r="L140" s="72"/>
    </row>
    <row r="141" spans="1:13" ht="15.75" thickBot="1" x14ac:dyDescent="0.25">
      <c r="E141" s="73"/>
      <c r="J141" s="69"/>
    </row>
    <row r="142" spans="1:13" ht="15.75" x14ac:dyDescent="0.25">
      <c r="A142" s="2" t="s">
        <v>224</v>
      </c>
      <c r="B142" s="3"/>
      <c r="C142" s="4"/>
      <c r="D142" s="5"/>
      <c r="E142" s="5"/>
      <c r="F142" s="5"/>
      <c r="G142" s="5"/>
      <c r="H142" s="5"/>
      <c r="I142" s="5"/>
      <c r="J142" s="5"/>
      <c r="K142" s="5"/>
    </row>
    <row r="143" spans="1:13" ht="15.75" x14ac:dyDescent="0.25">
      <c r="A143" s="6" t="s">
        <v>2</v>
      </c>
      <c r="B143" s="7"/>
      <c r="C143" s="8"/>
      <c r="D143" s="5"/>
      <c r="E143" s="5"/>
      <c r="F143" s="5"/>
      <c r="G143" s="5"/>
      <c r="H143" s="5"/>
      <c r="I143" s="5"/>
      <c r="J143" s="5"/>
      <c r="K143" s="5"/>
    </row>
    <row r="144" spans="1:13" ht="6" customHeight="1" thickBot="1" x14ac:dyDescent="0.25">
      <c r="A144" s="9"/>
      <c r="B144" s="10"/>
      <c r="C144" s="11"/>
      <c r="D144" s="5"/>
      <c r="E144" s="5"/>
      <c r="F144" s="5"/>
      <c r="G144" s="5"/>
      <c r="H144" s="5"/>
      <c r="I144" s="5"/>
      <c r="J144" s="5"/>
      <c r="K144" s="5"/>
    </row>
    <row r="145" spans="1:11" ht="8.1" customHeight="1" x14ac:dyDescent="0.2">
      <c r="A145" s="74"/>
      <c r="B145" s="75"/>
      <c r="C145" s="76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77" t="s">
        <v>225</v>
      </c>
      <c r="B146" s="78"/>
      <c r="C146" s="79"/>
      <c r="D146" s="5"/>
      <c r="E146" s="5"/>
      <c r="F146" s="5"/>
      <c r="G146" s="5"/>
      <c r="H146" s="5"/>
      <c r="I146" s="5"/>
      <c r="J146" s="5"/>
    </row>
    <row r="147" spans="1:11" x14ac:dyDescent="0.2">
      <c r="A147" s="80" t="s">
        <v>244</v>
      </c>
      <c r="B147" s="78"/>
      <c r="C147" s="81">
        <f>1483606.58-29113.73</f>
        <v>1454492.85</v>
      </c>
      <c r="D147" s="5"/>
      <c r="E147" s="5"/>
      <c r="F147" s="5"/>
      <c r="G147" s="5"/>
      <c r="H147" s="5"/>
      <c r="I147" s="5"/>
      <c r="J147" s="5"/>
    </row>
    <row r="148" spans="1:11" x14ac:dyDescent="0.2">
      <c r="A148" s="80" t="s">
        <v>226</v>
      </c>
      <c r="B148" s="78"/>
      <c r="C148" s="81">
        <f>K22</f>
        <v>1146042.79</v>
      </c>
      <c r="D148" s="5"/>
      <c r="E148" s="5"/>
      <c r="F148" s="5"/>
      <c r="G148" s="5"/>
      <c r="H148" s="5"/>
      <c r="I148" s="5"/>
      <c r="J148" s="5"/>
    </row>
    <row r="149" spans="1:11" x14ac:dyDescent="0.2">
      <c r="A149" s="80" t="s">
        <v>227</v>
      </c>
      <c r="B149" s="78"/>
      <c r="C149" s="82">
        <f>-K139</f>
        <v>-878717.61</v>
      </c>
      <c r="D149" s="5"/>
      <c r="E149" s="5"/>
      <c r="F149" s="5"/>
      <c r="G149" s="5"/>
      <c r="H149" s="5"/>
      <c r="I149" s="5"/>
      <c r="J149" s="5"/>
    </row>
    <row r="150" spans="1:11" ht="15.75" x14ac:dyDescent="0.25">
      <c r="A150" s="83" t="s">
        <v>228</v>
      </c>
      <c r="B150" s="84"/>
      <c r="C150" s="85">
        <f>SUM(C147:C149)</f>
        <v>1721818.0300000003</v>
      </c>
      <c r="D150" s="5"/>
      <c r="E150" s="5"/>
      <c r="F150" s="5"/>
      <c r="G150" s="5"/>
      <c r="H150" s="5"/>
      <c r="I150" s="5"/>
      <c r="J150" s="5"/>
    </row>
    <row r="151" spans="1:11" ht="15.75" x14ac:dyDescent="0.25">
      <c r="A151" s="83"/>
      <c r="B151" s="84"/>
      <c r="C151" s="85"/>
      <c r="D151" s="5"/>
      <c r="E151" s="5"/>
      <c r="F151" s="5"/>
      <c r="G151" s="5"/>
      <c r="H151" s="5"/>
      <c r="I151" s="5"/>
      <c r="J151" s="5"/>
    </row>
    <row r="152" spans="1:11" x14ac:dyDescent="0.2">
      <c r="A152" s="77" t="s">
        <v>229</v>
      </c>
      <c r="B152" s="78"/>
      <c r="C152" s="81"/>
      <c r="D152" s="5"/>
      <c r="E152" s="5"/>
      <c r="F152" s="5"/>
      <c r="G152" s="5"/>
      <c r="H152" s="5"/>
      <c r="I152" s="5"/>
      <c r="J152" s="5"/>
    </row>
    <row r="153" spans="1:11" x14ac:dyDescent="0.2">
      <c r="A153" s="80" t="s">
        <v>231</v>
      </c>
      <c r="B153" s="78"/>
      <c r="C153" s="81">
        <v>257.31</v>
      </c>
      <c r="D153" s="5"/>
      <c r="E153" s="5"/>
      <c r="F153" s="5"/>
      <c r="G153" s="5"/>
      <c r="H153" s="5"/>
      <c r="I153" s="5"/>
      <c r="J153" s="5"/>
    </row>
    <row r="154" spans="1:11" x14ac:dyDescent="0.2">
      <c r="A154" s="80" t="s">
        <v>232</v>
      </c>
      <c r="B154" s="78"/>
      <c r="C154" s="81">
        <v>13723.69</v>
      </c>
      <c r="D154" s="5"/>
      <c r="E154" s="5"/>
      <c r="F154" s="5"/>
      <c r="G154" s="5"/>
      <c r="H154" s="5"/>
      <c r="I154" s="5"/>
      <c r="J154" s="5"/>
    </row>
    <row r="155" spans="1:11" x14ac:dyDescent="0.2">
      <c r="A155" s="80" t="s">
        <v>251</v>
      </c>
      <c r="B155" s="78"/>
      <c r="C155" s="81">
        <v>1719.65</v>
      </c>
      <c r="D155" s="5"/>
      <c r="E155" s="5"/>
      <c r="F155" s="5"/>
      <c r="G155" s="5"/>
      <c r="H155" s="5"/>
      <c r="I155" s="5"/>
      <c r="J155" s="5"/>
    </row>
    <row r="156" spans="1:11" x14ac:dyDescent="0.2">
      <c r="A156" s="80" t="s">
        <v>246</v>
      </c>
      <c r="B156" s="78"/>
      <c r="C156" s="81">
        <v>16331.92</v>
      </c>
      <c r="D156" s="5"/>
      <c r="E156" s="5"/>
      <c r="F156" s="5"/>
      <c r="G156" s="5"/>
      <c r="H156" s="5"/>
      <c r="I156" s="5"/>
      <c r="J156" s="5"/>
    </row>
    <row r="157" spans="1:11" ht="15" customHeight="1" x14ac:dyDescent="0.2">
      <c r="A157" s="80" t="s">
        <v>256</v>
      </c>
      <c r="B157" s="78"/>
      <c r="C157" s="19">
        <f>302.63+726.32</f>
        <v>1028.95</v>
      </c>
      <c r="D157" s="5"/>
      <c r="E157" s="5"/>
      <c r="F157" s="5"/>
      <c r="G157" s="5"/>
      <c r="H157" s="5"/>
      <c r="I157" s="5"/>
      <c r="J157" s="5"/>
    </row>
    <row r="158" spans="1:11" ht="15" customHeight="1" x14ac:dyDescent="0.2">
      <c r="A158" s="80" t="s">
        <v>237</v>
      </c>
      <c r="B158" s="78"/>
      <c r="C158" s="19">
        <f>990.15*11</f>
        <v>10891.65</v>
      </c>
      <c r="D158" s="5"/>
      <c r="E158" s="5"/>
      <c r="F158" s="5"/>
      <c r="G158" s="5"/>
      <c r="H158" s="5"/>
      <c r="I158" s="5"/>
      <c r="J158" s="5"/>
    </row>
    <row r="159" spans="1:11" ht="15" customHeight="1" x14ac:dyDescent="0.2">
      <c r="A159" s="80" t="s">
        <v>238</v>
      </c>
      <c r="B159" s="78"/>
      <c r="C159" s="19">
        <v>8286.64</v>
      </c>
      <c r="D159" s="5"/>
      <c r="E159" s="5"/>
      <c r="F159" s="5"/>
      <c r="G159" s="5"/>
      <c r="H159" s="5"/>
      <c r="I159" s="5"/>
      <c r="J159" s="5"/>
    </row>
    <row r="160" spans="1:11" ht="15" customHeight="1" x14ac:dyDescent="0.2">
      <c r="A160" s="80" t="s">
        <v>253</v>
      </c>
      <c r="B160" s="78"/>
      <c r="C160" s="19">
        <f>-3895</f>
        <v>-3895</v>
      </c>
      <c r="D160" s="5"/>
      <c r="E160" s="5"/>
      <c r="F160" s="5"/>
      <c r="G160" s="5"/>
      <c r="H160" s="5"/>
      <c r="I160" s="5"/>
      <c r="J160" s="5"/>
    </row>
    <row r="161" spans="1:10" ht="2.1" customHeight="1" x14ac:dyDescent="0.2">
      <c r="A161" s="18"/>
      <c r="B161" s="16"/>
      <c r="C161" s="20"/>
      <c r="D161" s="5" t="s">
        <v>247</v>
      </c>
      <c r="E161" s="5">
        <v>750</v>
      </c>
      <c r="F161" s="5"/>
      <c r="G161" s="5"/>
      <c r="H161" s="5"/>
      <c r="I161" s="5"/>
      <c r="J161" s="5"/>
    </row>
    <row r="162" spans="1:10" ht="15" customHeight="1" x14ac:dyDescent="0.25">
      <c r="A162" s="83"/>
      <c r="B162" s="84"/>
      <c r="C162" s="85">
        <f>SUM(C153:C161)</f>
        <v>48344.81</v>
      </c>
      <c r="D162" s="5"/>
      <c r="E162" s="5"/>
      <c r="F162" s="5"/>
      <c r="G162" s="5"/>
      <c r="H162" s="5"/>
      <c r="I162" s="5"/>
      <c r="J162" s="5"/>
    </row>
    <row r="163" spans="1:10" ht="2.1" customHeight="1" x14ac:dyDescent="0.25">
      <c r="A163" s="21"/>
      <c r="B163" s="22"/>
      <c r="C163" s="24"/>
      <c r="D163" s="5"/>
      <c r="E163" s="5"/>
      <c r="F163" s="5"/>
      <c r="G163" s="5"/>
      <c r="H163" s="5"/>
      <c r="I163" s="5"/>
      <c r="J163" s="5"/>
    </row>
    <row r="164" spans="1:10" x14ac:dyDescent="0.2">
      <c r="A164" s="80"/>
      <c r="B164" s="78"/>
      <c r="C164" s="81"/>
      <c r="D164" s="5"/>
      <c r="E164" s="5"/>
      <c r="F164" s="5"/>
      <c r="G164" s="5"/>
      <c r="H164" s="5"/>
      <c r="I164" s="5"/>
      <c r="J164" s="5"/>
    </row>
    <row r="165" spans="1:10" ht="16.5" thickBot="1" x14ac:dyDescent="0.3">
      <c r="A165" s="86" t="s">
        <v>257</v>
      </c>
      <c r="B165" s="87"/>
      <c r="C165" s="88">
        <f>C150+C162</f>
        <v>1770162.8400000003</v>
      </c>
      <c r="D165" s="5"/>
      <c r="E165" s="5"/>
      <c r="F165" s="5"/>
      <c r="G165" s="5"/>
      <c r="H165" s="5"/>
      <c r="I165" s="5"/>
      <c r="J165" s="5"/>
    </row>
    <row r="166" spans="1:10" x14ac:dyDescent="0.2">
      <c r="C166" s="69"/>
      <c r="D166" s="5"/>
    </row>
    <row r="167" spans="1:10" x14ac:dyDescent="0.2">
      <c r="C167" s="69"/>
      <c r="D167" s="5"/>
    </row>
    <row r="168" spans="1:10" x14ac:dyDescent="0.2">
      <c r="C168" s="69"/>
      <c r="D168" s="5"/>
    </row>
    <row r="175" spans="1:10" s="67" customFormat="1" x14ac:dyDescent="0.2"/>
    <row r="176" spans="1:10" s="67" customFormat="1" x14ac:dyDescent="0.2"/>
    <row r="177" spans="2:11" s="63" customFormat="1" ht="14.25" x14ac:dyDescent="0.2"/>
    <row r="178" spans="2:11" s="63" customFormat="1" ht="0.95" customHeight="1" x14ac:dyDescent="0.2">
      <c r="B178" s="66"/>
      <c r="C178" s="66"/>
      <c r="D178" s="66"/>
      <c r="E178" s="66"/>
      <c r="F178" s="66"/>
      <c r="G178" s="66"/>
      <c r="H178" s="66"/>
      <c r="I178" s="66"/>
      <c r="J178" s="66"/>
      <c r="K178" s="66"/>
    </row>
    <row r="179" spans="2:11" s="63" customFormat="1" x14ac:dyDescent="0.25">
      <c r="B179" s="64" t="s">
        <v>235</v>
      </c>
      <c r="C179" s="65"/>
      <c r="D179" s="65"/>
      <c r="E179" s="65"/>
      <c r="F179" s="65"/>
      <c r="G179" s="65"/>
      <c r="H179" s="65"/>
      <c r="I179" s="65"/>
      <c r="J179" s="65"/>
    </row>
    <row r="180" spans="2:11" s="63" customFormat="1" x14ac:dyDescent="0.25">
      <c r="B180" s="64" t="s">
        <v>236</v>
      </c>
      <c r="C180" s="65"/>
      <c r="D180" s="65"/>
      <c r="E180" s="65"/>
      <c r="F180" s="65"/>
      <c r="G180" s="65"/>
      <c r="H180" s="65"/>
      <c r="I180" s="65"/>
      <c r="J180" s="65"/>
    </row>
    <row r="181" spans="2:11" s="67" customFormat="1" x14ac:dyDescent="0.2"/>
    <row r="182" spans="2:11" s="67" customFormat="1" x14ac:dyDescent="0.2"/>
    <row r="183" spans="2:11" s="1" customFormat="1" x14ac:dyDescent="0.2"/>
    <row r="184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zoomScale="85" zoomScaleNormal="85" workbookViewId="0"/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258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/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v>158343.43</v>
      </c>
      <c r="L11" s="44">
        <f>J11-K11</f>
        <v>155005.66000000003</v>
      </c>
      <c r="M11" s="43">
        <f>K11/$K$22</f>
        <v>8.3704639295479541E-2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16600</v>
      </c>
      <c r="L12" s="44">
        <f t="shared" ref="L12:L21" si="1">J12-K12</f>
        <v>26764.239999999998</v>
      </c>
      <c r="M12" s="43">
        <f t="shared" ref="M12:M21" si="2">K12/$K$22</f>
        <v>8.7752110226800087E-3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3493</v>
      </c>
      <c r="L14" s="44">
        <f t="shared" si="1"/>
        <v>61507</v>
      </c>
      <c r="M14" s="43">
        <f t="shared" si="2"/>
        <v>1.8464947049530887E-3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934.2600000000001</v>
      </c>
      <c r="L16" s="44">
        <f t="shared" si="1"/>
        <v>2065.7399999999998</v>
      </c>
      <c r="M16" s="43">
        <f t="shared" si="2"/>
        <v>4.9387521988247145E-4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44">
        <f t="shared" si="0"/>
        <v>2996512.52</v>
      </c>
      <c r="K17" s="44">
        <v>998837.51</v>
      </c>
      <c r="L17" s="44">
        <f t="shared" si="1"/>
        <v>1997675.01</v>
      </c>
      <c r="M17" s="43">
        <f t="shared" si="2"/>
        <v>0.52801264624206345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/>
      <c r="I19" s="44"/>
      <c r="J19" s="44">
        <f t="shared" si="0"/>
        <v>1369748.79</v>
      </c>
      <c r="K19" s="44">
        <v>667109.17999999993</v>
      </c>
      <c r="L19" s="44">
        <f t="shared" si="1"/>
        <v>702639.6100000001</v>
      </c>
      <c r="M19" s="43">
        <f t="shared" si="2"/>
        <v>0.35265203793174832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v>46375.020000000004</v>
      </c>
      <c r="L21" s="44">
        <f t="shared" si="1"/>
        <v>95824.98</v>
      </c>
      <c r="M21" s="43">
        <f t="shared" si="2"/>
        <v>2.4515095583193126E-2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284737.37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0</v>
      </c>
      <c r="I22" s="50">
        <f t="shared" si="3"/>
        <v>0</v>
      </c>
      <c r="J22" s="50">
        <f>SUM(J10:J21)</f>
        <v>5921398.2400000002</v>
      </c>
      <c r="K22" s="50">
        <f>SUM(K10:K21)</f>
        <v>1891692.4</v>
      </c>
      <c r="L22" s="50">
        <f t="shared" ref="L22" si="4">SUM(L10:L21)</f>
        <v>4029705.8400000003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41"/>
      <c r="B26" s="41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54"/>
    </row>
    <row r="27" spans="1:13" ht="15.75" x14ac:dyDescent="0.25">
      <c r="A27" s="55">
        <v>0</v>
      </c>
      <c r="B27" s="56" t="s">
        <v>43</v>
      </c>
      <c r="C27" s="42"/>
      <c r="D27" s="44"/>
      <c r="E27" s="44"/>
      <c r="F27" s="44"/>
      <c r="G27" s="44"/>
      <c r="H27" s="44"/>
      <c r="I27" s="44"/>
      <c r="J27" s="44"/>
      <c r="K27" s="44"/>
      <c r="L27" s="44"/>
      <c r="M27" s="54"/>
    </row>
    <row r="28" spans="1:13" x14ac:dyDescent="0.2">
      <c r="A28" s="57" t="s">
        <v>44</v>
      </c>
      <c r="B28" s="45" t="s">
        <v>45</v>
      </c>
      <c r="C28" s="44">
        <v>824889</v>
      </c>
      <c r="D28" s="44"/>
      <c r="E28" s="44"/>
      <c r="F28" s="44"/>
      <c r="G28" s="44"/>
      <c r="H28" s="44"/>
      <c r="I28" s="44"/>
      <c r="J28" s="44">
        <f t="shared" ref="J28:J39" si="5">C28+D28-E28+F28-G28+H28-I28</f>
        <v>824889</v>
      </c>
      <c r="K28" s="44">
        <v>252252</v>
      </c>
      <c r="L28" s="44">
        <f t="shared" ref="L28:L94" si="6">J28-K28</f>
        <v>572637</v>
      </c>
      <c r="M28" s="54">
        <f t="shared" ref="M28:M39" si="7">K28/$K$139</f>
        <v>0.14593628690338573</v>
      </c>
    </row>
    <row r="29" spans="1:13" x14ac:dyDescent="0.2">
      <c r="A29" s="57" t="s">
        <v>46</v>
      </c>
      <c r="B29" s="45" t="s">
        <v>47</v>
      </c>
      <c r="C29" s="44">
        <v>4500</v>
      </c>
      <c r="D29" s="44"/>
      <c r="E29" s="44"/>
      <c r="F29" s="44"/>
      <c r="G29" s="44"/>
      <c r="H29" s="44"/>
      <c r="I29" s="44"/>
      <c r="J29" s="44">
        <f t="shared" si="5"/>
        <v>4500</v>
      </c>
      <c r="K29" s="44">
        <v>1500</v>
      </c>
      <c r="L29" s="44">
        <f t="shared" si="6"/>
        <v>3000</v>
      </c>
      <c r="M29" s="54">
        <f t="shared" si="7"/>
        <v>8.6780057385106406E-4</v>
      </c>
    </row>
    <row r="30" spans="1:13" x14ac:dyDescent="0.2">
      <c r="A30" s="57" t="s">
        <v>48</v>
      </c>
      <c r="B30" s="45" t="s">
        <v>49</v>
      </c>
      <c r="C30" s="44">
        <v>187050</v>
      </c>
      <c r="D30" s="44"/>
      <c r="E30" s="44"/>
      <c r="F30" s="44"/>
      <c r="G30" s="44"/>
      <c r="H30" s="44"/>
      <c r="I30" s="44"/>
      <c r="J30" s="44">
        <f t="shared" si="5"/>
        <v>187050</v>
      </c>
      <c r="K30" s="44">
        <v>57400</v>
      </c>
      <c r="L30" s="44">
        <f t="shared" si="6"/>
        <v>129650</v>
      </c>
      <c r="M30" s="54">
        <f t="shared" si="7"/>
        <v>3.3207835292700716E-2</v>
      </c>
    </row>
    <row r="31" spans="1:13" ht="15" hidden="1" customHeight="1" x14ac:dyDescent="0.2">
      <c r="A31" s="57" t="s">
        <v>50</v>
      </c>
      <c r="B31" s="45" t="s">
        <v>51</v>
      </c>
      <c r="C31" s="44">
        <v>0</v>
      </c>
      <c r="D31" s="44"/>
      <c r="E31" s="44"/>
      <c r="F31" s="44"/>
      <c r="G31" s="44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>
        <f t="shared" si="7"/>
        <v>0</v>
      </c>
    </row>
    <row r="32" spans="1:13" ht="15" hidden="1" customHeight="1" x14ac:dyDescent="0.2">
      <c r="A32" s="57" t="s">
        <v>52</v>
      </c>
      <c r="B32" s="45" t="s">
        <v>51</v>
      </c>
      <c r="C32" s="44">
        <v>0</v>
      </c>
      <c r="D32" s="44"/>
      <c r="E32" s="44"/>
      <c r="F32" s="44"/>
      <c r="G32" s="44"/>
      <c r="H32" s="44"/>
      <c r="I32" s="44"/>
      <c r="J32" s="44">
        <f t="shared" si="5"/>
        <v>0</v>
      </c>
      <c r="K32" s="44">
        <v>0</v>
      </c>
      <c r="L32" s="44">
        <f t="shared" si="6"/>
        <v>0</v>
      </c>
      <c r="M32" s="54">
        <f t="shared" si="7"/>
        <v>0</v>
      </c>
    </row>
    <row r="33" spans="1:13" x14ac:dyDescent="0.2">
      <c r="A33" s="57" t="s">
        <v>53</v>
      </c>
      <c r="B33" s="45" t="s">
        <v>54</v>
      </c>
      <c r="C33" s="44">
        <v>17383.2</v>
      </c>
      <c r="D33" s="44"/>
      <c r="E33" s="44"/>
      <c r="F33" s="44"/>
      <c r="G33" s="44"/>
      <c r="H33" s="44"/>
      <c r="I33" s="44"/>
      <c r="J33" s="44">
        <f t="shared" si="5"/>
        <v>17383.2</v>
      </c>
      <c r="K33" s="44">
        <v>6778.95</v>
      </c>
      <c r="L33" s="44">
        <f t="shared" si="6"/>
        <v>10604.25</v>
      </c>
      <c r="M33" s="54">
        <f t="shared" si="7"/>
        <v>3.9218511334051138E-3</v>
      </c>
    </row>
    <row r="34" spans="1:13" x14ac:dyDescent="0.2">
      <c r="A34" s="57" t="s">
        <v>55</v>
      </c>
      <c r="B34" s="45" t="s">
        <v>56</v>
      </c>
      <c r="C34" s="44">
        <v>28871.199999999997</v>
      </c>
      <c r="D34" s="44"/>
      <c r="E34" s="44"/>
      <c r="F34" s="44"/>
      <c r="G34" s="44"/>
      <c r="H34" s="44"/>
      <c r="I34" s="44"/>
      <c r="J34" s="44">
        <f t="shared" si="5"/>
        <v>28871.199999999997</v>
      </c>
      <c r="K34" s="44">
        <v>9682.630000000001</v>
      </c>
      <c r="L34" s="44">
        <f t="shared" si="6"/>
        <v>19188.569999999996</v>
      </c>
      <c r="M34" s="54">
        <f t="shared" si="7"/>
        <v>5.6017279135916857E-3</v>
      </c>
    </row>
    <row r="35" spans="1:13" x14ac:dyDescent="0.2">
      <c r="A35" s="57" t="s">
        <v>57</v>
      </c>
      <c r="B35" s="45" t="s">
        <v>58</v>
      </c>
      <c r="C35" s="44">
        <v>91096.4</v>
      </c>
      <c r="D35" s="44"/>
      <c r="E35" s="44"/>
      <c r="F35" s="44"/>
      <c r="G35" s="44"/>
      <c r="H35" s="44"/>
      <c r="I35" s="44"/>
      <c r="J35" s="44">
        <f t="shared" si="5"/>
        <v>91096.4</v>
      </c>
      <c r="K35" s="44">
        <v>31056.049999999996</v>
      </c>
      <c r="L35" s="44">
        <f t="shared" si="6"/>
        <v>60040.35</v>
      </c>
      <c r="M35" s="54">
        <f t="shared" si="7"/>
        <v>1.7966972007698222E-2</v>
      </c>
    </row>
    <row r="36" spans="1:13" x14ac:dyDescent="0.2">
      <c r="A36" s="57" t="s">
        <v>59</v>
      </c>
      <c r="B36" s="45" t="s">
        <v>60</v>
      </c>
      <c r="C36" s="44">
        <v>8537.5999999999985</v>
      </c>
      <c r="D36" s="44"/>
      <c r="E36" s="44"/>
      <c r="F36" s="44"/>
      <c r="G36" s="44"/>
      <c r="H36" s="44"/>
      <c r="I36" s="44"/>
      <c r="J36" s="44">
        <f t="shared" si="5"/>
        <v>8537.5999999999985</v>
      </c>
      <c r="K36" s="44">
        <v>2619.35</v>
      </c>
      <c r="L36" s="44">
        <f t="shared" si="6"/>
        <v>5918.2499999999982</v>
      </c>
      <c r="M36" s="54">
        <f t="shared" si="7"/>
        <v>1.5153822887445229E-3</v>
      </c>
    </row>
    <row r="37" spans="1:13" x14ac:dyDescent="0.2">
      <c r="A37" s="57" t="s">
        <v>61</v>
      </c>
      <c r="B37" s="45" t="s">
        <v>62</v>
      </c>
      <c r="C37" s="44">
        <v>74790.75</v>
      </c>
      <c r="D37" s="44"/>
      <c r="E37" s="44"/>
      <c r="F37" s="44"/>
      <c r="G37" s="44"/>
      <c r="H37" s="44"/>
      <c r="I37" s="44"/>
      <c r="J37" s="44">
        <f t="shared" si="5"/>
        <v>74790.75</v>
      </c>
      <c r="K37" s="44">
        <v>0</v>
      </c>
      <c r="L37" s="44">
        <f t="shared" si="6"/>
        <v>74790.75</v>
      </c>
      <c r="M37" s="54">
        <f t="shared" si="7"/>
        <v>0</v>
      </c>
    </row>
    <row r="38" spans="1:13" x14ac:dyDescent="0.2">
      <c r="A38" s="57" t="s">
        <v>63</v>
      </c>
      <c r="B38" s="45" t="s">
        <v>64</v>
      </c>
      <c r="C38" s="44">
        <v>74790.75</v>
      </c>
      <c r="D38" s="44"/>
      <c r="E38" s="44"/>
      <c r="F38" s="44"/>
      <c r="G38" s="44"/>
      <c r="H38" s="44"/>
      <c r="I38" s="44"/>
      <c r="J38" s="44">
        <f t="shared" si="5"/>
        <v>74790.75</v>
      </c>
      <c r="K38" s="44">
        <v>0</v>
      </c>
      <c r="L38" s="44">
        <f t="shared" si="6"/>
        <v>74790.75</v>
      </c>
      <c r="M38" s="54">
        <f t="shared" si="7"/>
        <v>0</v>
      </c>
    </row>
    <row r="39" spans="1:13" x14ac:dyDescent="0.2">
      <c r="A39" s="57" t="s">
        <v>65</v>
      </c>
      <c r="B39" s="45" t="s">
        <v>66</v>
      </c>
      <c r="C39" s="44">
        <v>4400</v>
      </c>
      <c r="D39" s="44"/>
      <c r="E39" s="44"/>
      <c r="F39" s="44"/>
      <c r="G39" s="44"/>
      <c r="H39" s="44"/>
      <c r="I39" s="44"/>
      <c r="J39" s="44">
        <f t="shared" si="5"/>
        <v>4400</v>
      </c>
      <c r="K39" s="44">
        <v>0</v>
      </c>
      <c r="L39" s="44">
        <f t="shared" si="6"/>
        <v>4400</v>
      </c>
      <c r="M39" s="54">
        <f t="shared" si="7"/>
        <v>0</v>
      </c>
    </row>
    <row r="40" spans="1:13" x14ac:dyDescent="0.2">
      <c r="A40" s="57"/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54"/>
    </row>
    <row r="41" spans="1:13" x14ac:dyDescent="0.2">
      <c r="A41" s="57"/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54"/>
    </row>
    <row r="42" spans="1:13" ht="15.75" x14ac:dyDescent="0.25">
      <c r="A42" s="55">
        <v>1</v>
      </c>
      <c r="B42" s="56" t="s">
        <v>67</v>
      </c>
      <c r="C42" s="42"/>
      <c r="D42" s="44"/>
      <c r="E42" s="44"/>
      <c r="F42" s="44"/>
      <c r="G42" s="44"/>
      <c r="H42" s="44"/>
      <c r="I42" s="44"/>
      <c r="J42" s="44"/>
      <c r="K42" s="44"/>
      <c r="L42" s="44"/>
      <c r="M42" s="54"/>
    </row>
    <row r="43" spans="1:13" x14ac:dyDescent="0.2">
      <c r="A43" s="57" t="s">
        <v>68</v>
      </c>
      <c r="B43" s="45" t="s">
        <v>69</v>
      </c>
      <c r="C43" s="44">
        <v>16425</v>
      </c>
      <c r="D43" s="44"/>
      <c r="E43" s="44"/>
      <c r="F43" s="44"/>
      <c r="G43" s="44"/>
      <c r="H43" s="44"/>
      <c r="I43" s="44"/>
      <c r="J43" s="44">
        <f t="shared" ref="J43:J108" si="8">C43+D43-E43+F43-G43+H43-I43</f>
        <v>16425</v>
      </c>
      <c r="K43" s="44">
        <v>3642.17</v>
      </c>
      <c r="L43" s="44">
        <f t="shared" si="6"/>
        <v>12782.83</v>
      </c>
      <c r="M43" s="54">
        <f t="shared" ref="M43:M76" si="9">K43/$K$139</f>
        <v>2.1071181440420867E-3</v>
      </c>
    </row>
    <row r="44" spans="1:13" x14ac:dyDescent="0.2">
      <c r="A44" s="57" t="s">
        <v>70</v>
      </c>
      <c r="B44" s="45" t="s">
        <v>71</v>
      </c>
      <c r="C44" s="44">
        <v>28500</v>
      </c>
      <c r="D44" s="44"/>
      <c r="E44" s="44"/>
      <c r="F44" s="44"/>
      <c r="G44" s="44"/>
      <c r="H44" s="44"/>
      <c r="I44" s="44"/>
      <c r="J44" s="44">
        <f t="shared" si="8"/>
        <v>28500</v>
      </c>
      <c r="K44" s="44">
        <v>9419</v>
      </c>
      <c r="L44" s="44">
        <f t="shared" si="6"/>
        <v>19081</v>
      </c>
      <c r="M44" s="54">
        <f t="shared" si="9"/>
        <v>5.4492090700687815E-3</v>
      </c>
    </row>
    <row r="45" spans="1:13" x14ac:dyDescent="0.2">
      <c r="A45" s="57" t="s">
        <v>72</v>
      </c>
      <c r="B45" s="45" t="s">
        <v>73</v>
      </c>
      <c r="C45" s="44">
        <v>1000</v>
      </c>
      <c r="D45" s="44">
        <v>2850</v>
      </c>
      <c r="E45" s="44"/>
      <c r="F45" s="44"/>
      <c r="G45" s="44"/>
      <c r="H45" s="44"/>
      <c r="I45" s="44"/>
      <c r="J45" s="44">
        <f t="shared" si="8"/>
        <v>3850</v>
      </c>
      <c r="K45" s="44">
        <v>971.65</v>
      </c>
      <c r="L45" s="44">
        <f t="shared" si="6"/>
        <v>2878.35</v>
      </c>
      <c r="M45" s="54">
        <f t="shared" si="9"/>
        <v>5.6213228505492424E-4</v>
      </c>
    </row>
    <row r="46" spans="1:13" x14ac:dyDescent="0.2">
      <c r="A46" s="57" t="s">
        <v>74</v>
      </c>
      <c r="B46" s="45" t="s">
        <v>75</v>
      </c>
      <c r="C46" s="44">
        <v>11800</v>
      </c>
      <c r="D46" s="44"/>
      <c r="E46" s="44"/>
      <c r="F46" s="44"/>
      <c r="G46" s="44"/>
      <c r="H46" s="44"/>
      <c r="I46" s="44"/>
      <c r="J46" s="44">
        <f t="shared" si="8"/>
        <v>11800</v>
      </c>
      <c r="K46" s="44">
        <v>2720</v>
      </c>
      <c r="L46" s="44">
        <f t="shared" si="6"/>
        <v>9080</v>
      </c>
      <c r="M46" s="54">
        <f t="shared" si="9"/>
        <v>1.5736117072499293E-3</v>
      </c>
    </row>
    <row r="47" spans="1:13" x14ac:dyDescent="0.2">
      <c r="A47" s="57" t="s">
        <v>76</v>
      </c>
      <c r="B47" s="45" t="s">
        <v>77</v>
      </c>
      <c r="C47" s="44">
        <v>14850</v>
      </c>
      <c r="D47" s="44"/>
      <c r="E47" s="44"/>
      <c r="F47" s="44"/>
      <c r="G47" s="44"/>
      <c r="H47" s="44"/>
      <c r="I47" s="44"/>
      <c r="J47" s="44">
        <f t="shared" si="8"/>
        <v>14850</v>
      </c>
      <c r="K47" s="44">
        <v>923.5</v>
      </c>
      <c r="L47" s="44">
        <f t="shared" si="6"/>
        <v>13926.5</v>
      </c>
      <c r="M47" s="54">
        <f t="shared" si="9"/>
        <v>5.3427588663430511E-4</v>
      </c>
    </row>
    <row r="48" spans="1:13" x14ac:dyDescent="0.2">
      <c r="A48" s="57" t="s">
        <v>78</v>
      </c>
      <c r="B48" s="45" t="s">
        <v>79</v>
      </c>
      <c r="C48" s="44">
        <v>1101846</v>
      </c>
      <c r="D48" s="44"/>
      <c r="E48" s="44"/>
      <c r="F48" s="44"/>
      <c r="G48" s="44"/>
      <c r="H48" s="44"/>
      <c r="I48" s="44"/>
      <c r="J48" s="44">
        <f t="shared" si="8"/>
        <v>1101846</v>
      </c>
      <c r="K48" s="44">
        <v>296256.83</v>
      </c>
      <c r="L48" s="44">
        <f t="shared" si="6"/>
        <v>805589.16999999993</v>
      </c>
      <c r="M48" s="54">
        <f t="shared" si="9"/>
        <v>0.17139456472086476</v>
      </c>
    </row>
    <row r="49" spans="1:13" ht="15" hidden="1" customHeight="1" x14ac:dyDescent="0.2">
      <c r="A49" s="57" t="s">
        <v>80</v>
      </c>
      <c r="B49" s="45" t="s">
        <v>81</v>
      </c>
      <c r="C49" s="44">
        <v>0</v>
      </c>
      <c r="D49" s="44"/>
      <c r="E49" s="44"/>
      <c r="F49" s="44"/>
      <c r="G49" s="44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>
        <f t="shared" si="9"/>
        <v>0</v>
      </c>
    </row>
    <row r="50" spans="1:13" ht="15" hidden="1" customHeight="1" x14ac:dyDescent="0.2">
      <c r="A50" s="57" t="s">
        <v>82</v>
      </c>
      <c r="B50" s="45" t="s">
        <v>83</v>
      </c>
      <c r="C50" s="44">
        <v>0</v>
      </c>
      <c r="D50" s="44"/>
      <c r="E50" s="44"/>
      <c r="F50" s="44"/>
      <c r="G50" s="44"/>
      <c r="H50" s="44"/>
      <c r="I50" s="44"/>
      <c r="J50" s="44">
        <f t="shared" si="8"/>
        <v>0</v>
      </c>
      <c r="K50" s="44">
        <v>0</v>
      </c>
      <c r="L50" s="44">
        <f t="shared" si="6"/>
        <v>0</v>
      </c>
      <c r="M50" s="54">
        <f t="shared" si="9"/>
        <v>0</v>
      </c>
    </row>
    <row r="51" spans="1:13" x14ac:dyDescent="0.2">
      <c r="A51" s="57" t="s">
        <v>84</v>
      </c>
      <c r="B51" s="45" t="s">
        <v>85</v>
      </c>
      <c r="C51" s="44">
        <v>190680</v>
      </c>
      <c r="D51" s="44"/>
      <c r="E51" s="44"/>
      <c r="F51" s="44"/>
      <c r="G51" s="44"/>
      <c r="H51" s="44"/>
      <c r="I51" s="44"/>
      <c r="J51" s="44">
        <f t="shared" si="8"/>
        <v>190680</v>
      </c>
      <c r="K51" s="44">
        <v>47191.75</v>
      </c>
      <c r="L51" s="44">
        <f t="shared" si="6"/>
        <v>143488.25</v>
      </c>
      <c r="M51" s="54">
        <f t="shared" si="9"/>
        <v>2.7302018487357301E-2</v>
      </c>
    </row>
    <row r="52" spans="1:13" x14ac:dyDescent="0.2">
      <c r="A52" s="57" t="s">
        <v>86</v>
      </c>
      <c r="B52" s="45" t="s">
        <v>87</v>
      </c>
      <c r="C52" s="44">
        <v>450745</v>
      </c>
      <c r="D52" s="44"/>
      <c r="E52" s="44"/>
      <c r="F52" s="44"/>
      <c r="G52" s="44"/>
      <c r="H52" s="44"/>
      <c r="I52" s="44"/>
      <c r="J52" s="44">
        <f t="shared" si="8"/>
        <v>450745</v>
      </c>
      <c r="K52" s="44">
        <v>80562.17</v>
      </c>
      <c r="L52" s="44">
        <f t="shared" si="6"/>
        <v>370182.83</v>
      </c>
      <c r="M52" s="54">
        <f t="shared" si="9"/>
        <v>4.6607931571124646E-2</v>
      </c>
    </row>
    <row r="53" spans="1:13" x14ac:dyDescent="0.2">
      <c r="A53" s="57" t="s">
        <v>88</v>
      </c>
      <c r="B53" s="45" t="s">
        <v>89</v>
      </c>
      <c r="C53" s="44">
        <v>21750</v>
      </c>
      <c r="D53" s="44"/>
      <c r="E53" s="44"/>
      <c r="F53" s="44"/>
      <c r="G53" s="44"/>
      <c r="H53" s="44"/>
      <c r="I53" s="44"/>
      <c r="J53" s="44">
        <f t="shared" si="8"/>
        <v>21750</v>
      </c>
      <c r="K53" s="44">
        <v>0</v>
      </c>
      <c r="L53" s="44">
        <f t="shared" si="6"/>
        <v>21750</v>
      </c>
      <c r="M53" s="54">
        <f t="shared" si="9"/>
        <v>0</v>
      </c>
    </row>
    <row r="54" spans="1:13" x14ac:dyDescent="0.2">
      <c r="A54" s="57" t="s">
        <v>90</v>
      </c>
      <c r="B54" s="45" t="s">
        <v>91</v>
      </c>
      <c r="C54" s="44">
        <v>45600</v>
      </c>
      <c r="D54" s="44">
        <v>34119.519999999997</v>
      </c>
      <c r="E54" s="44"/>
      <c r="F54" s="44"/>
      <c r="G54" s="44"/>
      <c r="H54" s="44"/>
      <c r="I54" s="44"/>
      <c r="J54" s="44">
        <f t="shared" si="8"/>
        <v>79719.51999999999</v>
      </c>
      <c r="K54" s="44">
        <v>27512.05</v>
      </c>
      <c r="L54" s="44">
        <f t="shared" si="6"/>
        <v>52207.469999999987</v>
      </c>
      <c r="M54" s="54">
        <f t="shared" si="9"/>
        <v>1.5916648518546111E-2</v>
      </c>
    </row>
    <row r="55" spans="1:13" x14ac:dyDescent="0.2">
      <c r="A55" s="57" t="s">
        <v>92</v>
      </c>
      <c r="B55" s="45" t="s">
        <v>93</v>
      </c>
      <c r="C55" s="44">
        <v>71000</v>
      </c>
      <c r="D55" s="44"/>
      <c r="E55" s="44"/>
      <c r="F55" s="44"/>
      <c r="G55" s="44"/>
      <c r="H55" s="44"/>
      <c r="I55" s="44"/>
      <c r="J55" s="44">
        <f t="shared" si="8"/>
        <v>71000</v>
      </c>
      <c r="K55" s="44">
        <v>0</v>
      </c>
      <c r="L55" s="44">
        <f t="shared" si="6"/>
        <v>71000</v>
      </c>
      <c r="M55" s="54">
        <f t="shared" si="9"/>
        <v>0</v>
      </c>
    </row>
    <row r="56" spans="1:13" ht="15" hidden="1" customHeight="1" x14ac:dyDescent="0.2">
      <c r="A56" s="57" t="s">
        <v>94</v>
      </c>
      <c r="B56" s="45" t="s">
        <v>95</v>
      </c>
      <c r="C56" s="44">
        <v>0</v>
      </c>
      <c r="D56" s="44"/>
      <c r="E56" s="44"/>
      <c r="F56" s="44"/>
      <c r="G56" s="44"/>
      <c r="H56" s="44"/>
      <c r="I56" s="44"/>
      <c r="J56" s="44">
        <f t="shared" si="8"/>
        <v>0</v>
      </c>
      <c r="K56" s="44">
        <v>0</v>
      </c>
      <c r="L56" s="44">
        <f t="shared" si="6"/>
        <v>0</v>
      </c>
      <c r="M56" s="54">
        <f t="shared" si="9"/>
        <v>0</v>
      </c>
    </row>
    <row r="57" spans="1:13" x14ac:dyDescent="0.2">
      <c r="A57" s="57" t="s">
        <v>96</v>
      </c>
      <c r="B57" s="45" t="s">
        <v>97</v>
      </c>
      <c r="C57" s="44">
        <v>5000</v>
      </c>
      <c r="D57" s="44">
        <v>7500</v>
      </c>
      <c r="E57" s="44"/>
      <c r="F57" s="44"/>
      <c r="G57" s="44"/>
      <c r="H57" s="44"/>
      <c r="I57" s="44"/>
      <c r="J57" s="44">
        <f t="shared" si="8"/>
        <v>12500</v>
      </c>
      <c r="K57" s="44">
        <v>0</v>
      </c>
      <c r="L57" s="44">
        <f t="shared" si="6"/>
        <v>12500</v>
      </c>
      <c r="M57" s="54">
        <f t="shared" si="9"/>
        <v>0</v>
      </c>
    </row>
    <row r="58" spans="1:13" x14ac:dyDescent="0.2">
      <c r="A58" s="57" t="s">
        <v>98</v>
      </c>
      <c r="B58" s="45" t="s">
        <v>99</v>
      </c>
      <c r="C58" s="44">
        <v>3504.32</v>
      </c>
      <c r="D58" s="44"/>
      <c r="E58" s="44"/>
      <c r="F58" s="44"/>
      <c r="G58" s="44"/>
      <c r="H58" s="44"/>
      <c r="I58" s="44"/>
      <c r="J58" s="44">
        <f t="shared" si="8"/>
        <v>3504.32</v>
      </c>
      <c r="K58" s="44">
        <v>0</v>
      </c>
      <c r="L58" s="44">
        <f t="shared" si="6"/>
        <v>3504.32</v>
      </c>
      <c r="M58" s="54">
        <f t="shared" si="9"/>
        <v>0</v>
      </c>
    </row>
    <row r="59" spans="1:13" x14ac:dyDescent="0.2">
      <c r="A59" s="57" t="s">
        <v>100</v>
      </c>
      <c r="B59" s="45" t="s">
        <v>101</v>
      </c>
      <c r="C59" s="44">
        <v>9000</v>
      </c>
      <c r="D59" s="44"/>
      <c r="E59" s="44"/>
      <c r="F59" s="44"/>
      <c r="G59" s="44"/>
      <c r="H59" s="44"/>
      <c r="I59" s="44"/>
      <c r="J59" s="44">
        <f t="shared" si="8"/>
        <v>9000</v>
      </c>
      <c r="K59" s="44">
        <v>0</v>
      </c>
      <c r="L59" s="44">
        <f t="shared" si="6"/>
        <v>9000</v>
      </c>
      <c r="M59" s="54">
        <f t="shared" si="9"/>
        <v>0</v>
      </c>
    </row>
    <row r="60" spans="1:13" x14ac:dyDescent="0.2">
      <c r="A60" s="57" t="s">
        <v>102</v>
      </c>
      <c r="B60" s="45" t="s">
        <v>103</v>
      </c>
      <c r="C60" s="44">
        <v>9300</v>
      </c>
      <c r="D60" s="44"/>
      <c r="E60" s="44"/>
      <c r="F60" s="44"/>
      <c r="G60" s="44"/>
      <c r="H60" s="44"/>
      <c r="I60" s="44"/>
      <c r="J60" s="44">
        <f t="shared" si="8"/>
        <v>9300</v>
      </c>
      <c r="K60" s="44">
        <v>319.2</v>
      </c>
      <c r="L60" s="44">
        <f t="shared" si="6"/>
        <v>8980.7999999999993</v>
      </c>
      <c r="M60" s="54">
        <f t="shared" si="9"/>
        <v>1.8466796211550642E-4</v>
      </c>
    </row>
    <row r="61" spans="1:13" x14ac:dyDescent="0.2">
      <c r="A61" s="57" t="s">
        <v>104</v>
      </c>
      <c r="B61" s="45" t="s">
        <v>105</v>
      </c>
      <c r="C61" s="44">
        <v>5500</v>
      </c>
      <c r="D61" s="44"/>
      <c r="E61" s="44"/>
      <c r="F61" s="44"/>
      <c r="G61" s="44"/>
      <c r="H61" s="44"/>
      <c r="I61" s="44"/>
      <c r="J61" s="44">
        <f t="shared" si="8"/>
        <v>5500</v>
      </c>
      <c r="K61" s="44">
        <v>3760</v>
      </c>
      <c r="L61" s="44">
        <f t="shared" si="6"/>
        <v>1740</v>
      </c>
      <c r="M61" s="54">
        <f t="shared" si="9"/>
        <v>2.1752867717866669E-3</v>
      </c>
    </row>
    <row r="62" spans="1:13" x14ac:dyDescent="0.2">
      <c r="A62" s="57" t="s">
        <v>240</v>
      </c>
      <c r="B62" s="45" t="s">
        <v>241</v>
      </c>
      <c r="C62" s="44">
        <v>97500</v>
      </c>
      <c r="D62" s="44"/>
      <c r="E62" s="44"/>
      <c r="F62" s="44"/>
      <c r="G62" s="44"/>
      <c r="H62" s="44"/>
      <c r="I62" s="44"/>
      <c r="J62" s="44">
        <f t="shared" si="8"/>
        <v>97500</v>
      </c>
      <c r="K62" s="44">
        <v>0</v>
      </c>
      <c r="L62" s="44">
        <f t="shared" si="6"/>
        <v>97500</v>
      </c>
      <c r="M62" s="54">
        <f t="shared" si="9"/>
        <v>0</v>
      </c>
    </row>
    <row r="63" spans="1:13" x14ac:dyDescent="0.2">
      <c r="A63" s="57" t="s">
        <v>106</v>
      </c>
      <c r="B63" s="45" t="s">
        <v>107</v>
      </c>
      <c r="C63" s="44">
        <v>19500</v>
      </c>
      <c r="D63" s="44"/>
      <c r="E63" s="44"/>
      <c r="F63" s="44"/>
      <c r="G63" s="44"/>
      <c r="H63" s="44"/>
      <c r="I63" s="44"/>
      <c r="J63" s="44">
        <f t="shared" si="8"/>
        <v>19500</v>
      </c>
      <c r="K63" s="44">
        <v>0</v>
      </c>
      <c r="L63" s="44">
        <f t="shared" si="6"/>
        <v>19500</v>
      </c>
      <c r="M63" s="54">
        <f t="shared" si="9"/>
        <v>0</v>
      </c>
    </row>
    <row r="64" spans="1:13" x14ac:dyDescent="0.2">
      <c r="A64" s="57" t="s">
        <v>108</v>
      </c>
      <c r="B64" s="45" t="s">
        <v>109</v>
      </c>
      <c r="C64" s="44">
        <v>260706.83</v>
      </c>
      <c r="D64" s="44"/>
      <c r="E64" s="44"/>
      <c r="F64" s="44"/>
      <c r="G64" s="44"/>
      <c r="H64" s="44"/>
      <c r="I64" s="44"/>
      <c r="J64" s="44">
        <f t="shared" si="8"/>
        <v>260706.83</v>
      </c>
      <c r="K64" s="44">
        <v>0</v>
      </c>
      <c r="L64" s="44">
        <f t="shared" si="6"/>
        <v>260706.83</v>
      </c>
      <c r="M64" s="54">
        <f t="shared" si="9"/>
        <v>0</v>
      </c>
    </row>
    <row r="65" spans="1:13" ht="15" hidden="1" customHeight="1" x14ac:dyDescent="0.2">
      <c r="A65" s="57" t="s">
        <v>110</v>
      </c>
      <c r="B65" s="45" t="s">
        <v>111</v>
      </c>
      <c r="C65" s="44">
        <v>0</v>
      </c>
      <c r="D65" s="44"/>
      <c r="E65" s="44"/>
      <c r="F65" s="44"/>
      <c r="G65" s="44"/>
      <c r="H65" s="44"/>
      <c r="I65" s="44"/>
      <c r="J65" s="44">
        <f t="shared" si="8"/>
        <v>0</v>
      </c>
      <c r="K65" s="44">
        <v>0</v>
      </c>
      <c r="L65" s="44">
        <f t="shared" si="6"/>
        <v>0</v>
      </c>
      <c r="M65" s="54">
        <f t="shared" si="9"/>
        <v>0</v>
      </c>
    </row>
    <row r="66" spans="1:13" x14ac:dyDescent="0.2">
      <c r="A66" s="57" t="s">
        <v>112</v>
      </c>
      <c r="B66" s="45" t="s">
        <v>113</v>
      </c>
      <c r="C66" s="44">
        <v>15500</v>
      </c>
      <c r="D66" s="44"/>
      <c r="E66" s="44"/>
      <c r="F66" s="44"/>
      <c r="G66" s="44"/>
      <c r="H66" s="44"/>
      <c r="I66" s="44"/>
      <c r="J66" s="44">
        <f t="shared" si="8"/>
        <v>15500</v>
      </c>
      <c r="K66" s="44">
        <v>4400</v>
      </c>
      <c r="L66" s="44">
        <f t="shared" si="6"/>
        <v>11100</v>
      </c>
      <c r="M66" s="54">
        <f t="shared" si="9"/>
        <v>2.5455483499631209E-3</v>
      </c>
    </row>
    <row r="67" spans="1:13" x14ac:dyDescent="0.2">
      <c r="A67" s="57" t="s">
        <v>114</v>
      </c>
      <c r="B67" s="45" t="s">
        <v>115</v>
      </c>
      <c r="C67" s="44">
        <v>54000</v>
      </c>
      <c r="D67" s="44"/>
      <c r="E67" s="44"/>
      <c r="F67" s="44"/>
      <c r="G67" s="44"/>
      <c r="H67" s="44"/>
      <c r="I67" s="44"/>
      <c r="J67" s="44">
        <f t="shared" si="8"/>
        <v>54000</v>
      </c>
      <c r="K67" s="44">
        <v>18000</v>
      </c>
      <c r="L67" s="44">
        <f t="shared" si="6"/>
        <v>36000</v>
      </c>
      <c r="M67" s="54">
        <f t="shared" si="9"/>
        <v>1.0413606886212769E-2</v>
      </c>
    </row>
    <row r="68" spans="1:13" x14ac:dyDescent="0.2">
      <c r="A68" s="57" t="s">
        <v>116</v>
      </c>
      <c r="B68" s="45" t="s">
        <v>117</v>
      </c>
      <c r="C68" s="44">
        <v>3000</v>
      </c>
      <c r="D68" s="44">
        <v>3500</v>
      </c>
      <c r="E68" s="44"/>
      <c r="F68" s="44"/>
      <c r="G68" s="44"/>
      <c r="H68" s="44"/>
      <c r="I68" s="44"/>
      <c r="J68" s="44">
        <f t="shared" si="8"/>
        <v>6500</v>
      </c>
      <c r="K68" s="44">
        <v>250</v>
      </c>
      <c r="L68" s="44">
        <f t="shared" si="6"/>
        <v>6250</v>
      </c>
      <c r="M68" s="54">
        <f t="shared" si="9"/>
        <v>1.4463342897517734E-4</v>
      </c>
    </row>
    <row r="69" spans="1:13" x14ac:dyDescent="0.2">
      <c r="A69" s="57" t="s">
        <v>118</v>
      </c>
      <c r="B69" s="45" t="s">
        <v>119</v>
      </c>
      <c r="C69" s="44">
        <v>5250</v>
      </c>
      <c r="D69" s="44"/>
      <c r="E69" s="44"/>
      <c r="F69" s="44"/>
      <c r="G69" s="44"/>
      <c r="H69" s="44"/>
      <c r="I69" s="44"/>
      <c r="J69" s="44">
        <f t="shared" si="8"/>
        <v>5250</v>
      </c>
      <c r="K69" s="44">
        <v>3660</v>
      </c>
      <c r="L69" s="44">
        <f t="shared" si="6"/>
        <v>1590</v>
      </c>
      <c r="M69" s="54">
        <f t="shared" si="9"/>
        <v>2.1174334001965961E-3</v>
      </c>
    </row>
    <row r="70" spans="1:13" x14ac:dyDescent="0.2">
      <c r="A70" s="57" t="s">
        <v>120</v>
      </c>
      <c r="B70" s="45" t="s">
        <v>121</v>
      </c>
      <c r="C70" s="44">
        <v>8000</v>
      </c>
      <c r="D70" s="44"/>
      <c r="E70" s="44"/>
      <c r="F70" s="44"/>
      <c r="G70" s="44"/>
      <c r="H70" s="44"/>
      <c r="I70" s="44"/>
      <c r="J70" s="44">
        <f t="shared" si="8"/>
        <v>8000</v>
      </c>
      <c r="K70" s="44">
        <v>0</v>
      </c>
      <c r="L70" s="44">
        <f t="shared" si="6"/>
        <v>8000</v>
      </c>
      <c r="M70" s="54">
        <f t="shared" si="9"/>
        <v>0</v>
      </c>
    </row>
    <row r="71" spans="1:13" x14ac:dyDescent="0.2">
      <c r="A71" s="57" t="s">
        <v>122</v>
      </c>
      <c r="B71" s="45" t="s">
        <v>123</v>
      </c>
      <c r="C71" s="44">
        <v>20000</v>
      </c>
      <c r="D71" s="44">
        <v>8500</v>
      </c>
      <c r="E71" s="44"/>
      <c r="F71" s="44"/>
      <c r="G71" s="44"/>
      <c r="H71" s="44"/>
      <c r="I71" s="44"/>
      <c r="J71" s="44">
        <f t="shared" si="8"/>
        <v>28500</v>
      </c>
      <c r="K71" s="44">
        <v>0</v>
      </c>
      <c r="L71" s="44">
        <f t="shared" si="6"/>
        <v>28500</v>
      </c>
      <c r="M71" s="54">
        <f t="shared" si="9"/>
        <v>0</v>
      </c>
    </row>
    <row r="72" spans="1:13" x14ac:dyDescent="0.2">
      <c r="A72" s="57" t="s">
        <v>124</v>
      </c>
      <c r="B72" s="45" t="s">
        <v>125</v>
      </c>
      <c r="C72" s="44">
        <v>226800</v>
      </c>
      <c r="D72" s="44">
        <v>25117.85</v>
      </c>
      <c r="E72" s="44"/>
      <c r="F72" s="44"/>
      <c r="G72" s="44"/>
      <c r="H72" s="44"/>
      <c r="I72" s="44"/>
      <c r="J72" s="44">
        <f t="shared" si="8"/>
        <v>251917.85</v>
      </c>
      <c r="K72" s="44">
        <v>52450</v>
      </c>
      <c r="L72" s="44">
        <f t="shared" si="6"/>
        <v>199467.85</v>
      </c>
      <c r="M72" s="54">
        <f t="shared" si="9"/>
        <v>3.0344093398992206E-2</v>
      </c>
    </row>
    <row r="73" spans="1:13" x14ac:dyDescent="0.2">
      <c r="A73" s="57" t="s">
        <v>126</v>
      </c>
      <c r="B73" s="45" t="s">
        <v>127</v>
      </c>
      <c r="C73" s="44">
        <v>8200</v>
      </c>
      <c r="D73" s="44"/>
      <c r="E73" s="44"/>
      <c r="F73" s="44"/>
      <c r="G73" s="44"/>
      <c r="H73" s="44"/>
      <c r="I73" s="44"/>
      <c r="J73" s="44">
        <f t="shared" si="8"/>
        <v>8200</v>
      </c>
      <c r="K73" s="44">
        <v>0</v>
      </c>
      <c r="L73" s="44">
        <f t="shared" si="6"/>
        <v>8200</v>
      </c>
      <c r="M73" s="54">
        <f t="shared" si="9"/>
        <v>0</v>
      </c>
    </row>
    <row r="74" spans="1:13" x14ac:dyDescent="0.2">
      <c r="A74" s="57" t="s">
        <v>128</v>
      </c>
      <c r="B74" s="45" t="s">
        <v>129</v>
      </c>
      <c r="C74" s="44">
        <v>2500</v>
      </c>
      <c r="D74" s="44"/>
      <c r="E74" s="44"/>
      <c r="F74" s="44"/>
      <c r="G74" s="44"/>
      <c r="H74" s="44"/>
      <c r="I74" s="44"/>
      <c r="J74" s="44">
        <f t="shared" si="8"/>
        <v>2500</v>
      </c>
      <c r="K74" s="44">
        <v>806.79000000000008</v>
      </c>
      <c r="L74" s="44">
        <f t="shared" si="6"/>
        <v>1693.21</v>
      </c>
      <c r="M74" s="54">
        <f t="shared" si="9"/>
        <v>4.6675521665153331E-4</v>
      </c>
    </row>
    <row r="75" spans="1:13" x14ac:dyDescent="0.2">
      <c r="A75" s="57" t="s">
        <v>130</v>
      </c>
      <c r="B75" s="45" t="s">
        <v>131</v>
      </c>
      <c r="C75" s="44">
        <v>7000</v>
      </c>
      <c r="D75" s="44"/>
      <c r="E75" s="44"/>
      <c r="F75" s="44"/>
      <c r="G75" s="44"/>
      <c r="H75" s="44"/>
      <c r="I75" s="44"/>
      <c r="J75" s="44">
        <f t="shared" si="8"/>
        <v>7000</v>
      </c>
      <c r="K75" s="44">
        <v>43.599999999999994</v>
      </c>
      <c r="L75" s="44">
        <f t="shared" si="6"/>
        <v>6956.4</v>
      </c>
      <c r="M75" s="54">
        <f t="shared" si="9"/>
        <v>2.5224070013270925E-5</v>
      </c>
    </row>
    <row r="76" spans="1:13" x14ac:dyDescent="0.2">
      <c r="A76" s="57" t="s">
        <v>132</v>
      </c>
      <c r="B76" s="45" t="s">
        <v>133</v>
      </c>
      <c r="C76" s="44">
        <v>2000</v>
      </c>
      <c r="D76" s="44"/>
      <c r="E76" s="44"/>
      <c r="F76" s="44"/>
      <c r="G76" s="44"/>
      <c r="H76" s="44"/>
      <c r="I76" s="44"/>
      <c r="J76" s="44">
        <f t="shared" si="8"/>
        <v>2000</v>
      </c>
      <c r="K76" s="44">
        <v>0</v>
      </c>
      <c r="L76" s="44">
        <f t="shared" si="6"/>
        <v>2000</v>
      </c>
      <c r="M76" s="54">
        <f t="shared" si="9"/>
        <v>0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44"/>
      <c r="G77" s="44"/>
      <c r="H77" s="44"/>
      <c r="I77" s="44"/>
      <c r="J77" s="44">
        <f t="shared" si="8"/>
        <v>15000</v>
      </c>
      <c r="K77" s="44">
        <v>6930.1299999999992</v>
      </c>
      <c r="L77" s="44">
        <f t="shared" si="6"/>
        <v>8069.8700000000008</v>
      </c>
      <c r="M77" s="54"/>
    </row>
    <row r="78" spans="1:13" x14ac:dyDescent="0.2">
      <c r="A78" s="57"/>
      <c r="B78" s="45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44"/>
      <c r="G80" s="44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44"/>
      <c r="G81" s="44"/>
      <c r="H81" s="44"/>
      <c r="I81" s="44"/>
      <c r="J81" s="44">
        <f t="shared" si="8"/>
        <v>108880</v>
      </c>
      <c r="K81" s="44">
        <v>17096.5</v>
      </c>
      <c r="L81" s="44">
        <f t="shared" si="6"/>
        <v>91783.5</v>
      </c>
      <c r="M81" s="54">
        <f t="shared" ref="M81:M117" si="10">K81/$K$139</f>
        <v>9.8909016738964774E-3</v>
      </c>
    </row>
    <row r="82" spans="1:13" ht="15" hidden="1" customHeight="1" x14ac:dyDescent="0.2">
      <c r="A82" s="57" t="s">
        <v>140</v>
      </c>
      <c r="B82" s="45" t="s">
        <v>141</v>
      </c>
      <c r="C82" s="44">
        <v>0</v>
      </c>
      <c r="D82" s="44"/>
      <c r="E82" s="44"/>
      <c r="F82" s="44"/>
      <c r="G82" s="44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>
        <f t="shared" si="10"/>
        <v>0</v>
      </c>
    </row>
    <row r="83" spans="1:13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44"/>
      <c r="G83" s="44"/>
      <c r="H83" s="44"/>
      <c r="I83" s="44"/>
      <c r="J83" s="44">
        <f t="shared" si="8"/>
        <v>15500</v>
      </c>
      <c r="K83" s="44">
        <v>0</v>
      </c>
      <c r="L83" s="44">
        <f t="shared" si="6"/>
        <v>15500</v>
      </c>
      <c r="M83" s="54">
        <f t="shared" si="10"/>
        <v>0</v>
      </c>
    </row>
    <row r="84" spans="1:13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44"/>
      <c r="G84" s="44"/>
      <c r="H84" s="44"/>
      <c r="I84" s="44"/>
      <c r="J84" s="44">
        <f t="shared" si="8"/>
        <v>10800</v>
      </c>
      <c r="K84" s="44">
        <v>0</v>
      </c>
      <c r="L84" s="44">
        <f t="shared" si="6"/>
        <v>10800</v>
      </c>
      <c r="M84" s="54">
        <f t="shared" si="10"/>
        <v>0</v>
      </c>
    </row>
    <row r="85" spans="1:13" ht="15" hidden="1" customHeight="1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44"/>
      <c r="G85" s="44"/>
      <c r="H85" s="44"/>
      <c r="I85" s="44"/>
      <c r="J85" s="44">
        <f t="shared" si="8"/>
        <v>6500</v>
      </c>
      <c r="K85" s="44">
        <v>0</v>
      </c>
      <c r="L85" s="44">
        <f t="shared" si="6"/>
        <v>6500</v>
      </c>
      <c r="M85" s="54">
        <f t="shared" si="10"/>
        <v>0</v>
      </c>
    </row>
    <row r="86" spans="1:13" x14ac:dyDescent="0.2">
      <c r="A86" s="57" t="s">
        <v>144</v>
      </c>
      <c r="B86" s="45" t="s">
        <v>145</v>
      </c>
      <c r="C86" s="44">
        <v>2750</v>
      </c>
      <c r="D86" s="44"/>
      <c r="E86" s="44"/>
      <c r="F86" s="44"/>
      <c r="G86" s="44"/>
      <c r="H86" s="44"/>
      <c r="I86" s="44"/>
      <c r="J86" s="44">
        <f t="shared" si="8"/>
        <v>2750</v>
      </c>
      <c r="K86" s="44">
        <v>320</v>
      </c>
      <c r="L86" s="44">
        <f t="shared" si="6"/>
        <v>2430</v>
      </c>
      <c r="M86" s="54">
        <f t="shared" si="10"/>
        <v>1.8513078908822698E-4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44"/>
      <c r="G87" s="44"/>
      <c r="H87" s="44"/>
      <c r="I87" s="44"/>
      <c r="J87" s="44">
        <f t="shared" si="8"/>
        <v>32800</v>
      </c>
      <c r="K87" s="44">
        <v>0</v>
      </c>
      <c r="L87" s="44">
        <f t="shared" si="6"/>
        <v>32800</v>
      </c>
      <c r="M87" s="54">
        <f t="shared" si="10"/>
        <v>0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44"/>
      <c r="G88" s="44"/>
      <c r="H88" s="44"/>
      <c r="I88" s="44"/>
      <c r="J88" s="44">
        <f t="shared" si="8"/>
        <v>5200</v>
      </c>
      <c r="K88" s="44">
        <v>668</v>
      </c>
      <c r="L88" s="44">
        <f t="shared" si="6"/>
        <v>4532</v>
      </c>
      <c r="M88" s="54">
        <f t="shared" si="10"/>
        <v>3.8646052222167382E-4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44"/>
      <c r="G89" s="44"/>
      <c r="H89" s="44"/>
      <c r="I89" s="44"/>
      <c r="J89" s="44">
        <f t="shared" si="8"/>
        <v>4000</v>
      </c>
      <c r="K89" s="44">
        <v>873.65</v>
      </c>
      <c r="L89" s="44">
        <f t="shared" si="6"/>
        <v>3126.35</v>
      </c>
      <c r="M89" s="54">
        <f t="shared" si="10"/>
        <v>5.0543598089665474E-4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44"/>
      <c r="G90" s="44"/>
      <c r="H90" s="44"/>
      <c r="I90" s="44"/>
      <c r="J90" s="44">
        <f t="shared" si="8"/>
        <v>6000</v>
      </c>
      <c r="K90" s="44">
        <v>787.05</v>
      </c>
      <c r="L90" s="44">
        <f t="shared" si="6"/>
        <v>5212.95</v>
      </c>
      <c r="M90" s="54">
        <f t="shared" si="10"/>
        <v>4.5533496109965326E-4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44"/>
      <c r="G91" s="44"/>
      <c r="H91" s="44"/>
      <c r="I91" s="44"/>
      <c r="J91" s="44">
        <f t="shared" si="8"/>
        <v>875</v>
      </c>
      <c r="K91" s="44">
        <v>795</v>
      </c>
      <c r="L91" s="44">
        <f t="shared" si="6"/>
        <v>80</v>
      </c>
      <c r="M91" s="54">
        <f t="shared" si="10"/>
        <v>4.599343041410639E-4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44"/>
      <c r="G92" s="44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>
        <f t="shared" si="10"/>
        <v>0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44"/>
      <c r="G93" s="44"/>
      <c r="H93" s="44"/>
      <c r="I93" s="44"/>
      <c r="J93" s="44">
        <f t="shared" si="8"/>
        <v>2000</v>
      </c>
      <c r="K93" s="44">
        <v>220</v>
      </c>
      <c r="L93" s="44">
        <f t="shared" si="6"/>
        <v>1780</v>
      </c>
      <c r="M93" s="54">
        <f t="shared" si="10"/>
        <v>1.2727741749815605E-4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44"/>
      <c r="G94" s="44"/>
      <c r="H94" s="44"/>
      <c r="I94" s="44"/>
      <c r="J94" s="44">
        <f t="shared" si="8"/>
        <v>8000</v>
      </c>
      <c r="K94" s="44">
        <v>1648.32</v>
      </c>
      <c r="L94" s="44">
        <f t="shared" si="6"/>
        <v>6351.68</v>
      </c>
      <c r="M94" s="54">
        <f t="shared" si="10"/>
        <v>9.5360869459345718E-4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44"/>
      <c r="G95" s="44"/>
      <c r="H95" s="44"/>
      <c r="I95" s="44"/>
      <c r="J95" s="44">
        <f t="shared" si="8"/>
        <v>2000</v>
      </c>
      <c r="K95" s="44">
        <v>37.630000000000003</v>
      </c>
      <c r="L95" s="44">
        <f t="shared" ref="L95:L138" si="11">J95-K95</f>
        <v>1962.37</v>
      </c>
      <c r="M95" s="54">
        <f t="shared" si="10"/>
        <v>2.1770223729343692E-5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44"/>
      <c r="G96" s="44"/>
      <c r="H96" s="44"/>
      <c r="I96" s="44"/>
      <c r="J96" s="44">
        <f t="shared" si="8"/>
        <v>25500</v>
      </c>
      <c r="K96" s="44">
        <v>2710.14</v>
      </c>
      <c r="L96" s="44">
        <f t="shared" si="11"/>
        <v>22789.86</v>
      </c>
      <c r="M96" s="54">
        <f t="shared" si="10"/>
        <v>1.5679073648111484E-3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44"/>
      <c r="G97" s="44"/>
      <c r="H97" s="44"/>
      <c r="I97" s="44"/>
      <c r="J97" s="44">
        <f t="shared" si="8"/>
        <v>9600</v>
      </c>
      <c r="K97" s="44">
        <v>44.7</v>
      </c>
      <c r="L97" s="44">
        <f t="shared" si="11"/>
        <v>9555.2999999999993</v>
      </c>
      <c r="M97" s="54">
        <f t="shared" si="10"/>
        <v>2.5860457100761708E-5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44"/>
      <c r="G98" s="44"/>
      <c r="H98" s="44"/>
      <c r="I98" s="44"/>
      <c r="J98" s="44">
        <f t="shared" si="8"/>
        <v>3000</v>
      </c>
      <c r="K98" s="44">
        <v>0</v>
      </c>
      <c r="L98" s="44">
        <f t="shared" si="11"/>
        <v>3000</v>
      </c>
      <c r="M98" s="54">
        <f t="shared" si="10"/>
        <v>0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44"/>
      <c r="G99" s="44"/>
      <c r="H99" s="44"/>
      <c r="I99" s="44"/>
      <c r="J99" s="44">
        <f t="shared" si="8"/>
        <v>210345</v>
      </c>
      <c r="K99" s="44">
        <v>0</v>
      </c>
      <c r="L99" s="44">
        <f t="shared" si="11"/>
        <v>210345</v>
      </c>
      <c r="M99" s="54">
        <f t="shared" si="10"/>
        <v>0</v>
      </c>
    </row>
    <row r="100" spans="1:13" x14ac:dyDescent="0.2">
      <c r="A100" s="57">
        <v>272</v>
      </c>
      <c r="B100" s="45" t="s">
        <v>172</v>
      </c>
      <c r="C100" s="44">
        <v>8000</v>
      </c>
      <c r="D100" s="44">
        <v>35000</v>
      </c>
      <c r="E100" s="44"/>
      <c r="F100" s="44"/>
      <c r="G100" s="44"/>
      <c r="H100" s="44"/>
      <c r="I100" s="44"/>
      <c r="J100" s="44">
        <f t="shared" si="8"/>
        <v>43000</v>
      </c>
      <c r="K100" s="44">
        <v>0</v>
      </c>
      <c r="L100" s="44">
        <f t="shared" si="11"/>
        <v>43000</v>
      </c>
      <c r="M100" s="54">
        <f t="shared" si="10"/>
        <v>0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44"/>
      <c r="G101" s="44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>
        <f t="shared" si="10"/>
        <v>0</v>
      </c>
    </row>
    <row r="102" spans="1:13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44"/>
      <c r="G102" s="44"/>
      <c r="H102" s="44"/>
      <c r="I102" s="44"/>
      <c r="J102" s="44">
        <f t="shared" si="8"/>
        <v>15450</v>
      </c>
      <c r="K102" s="44">
        <v>0</v>
      </c>
      <c r="L102" s="44">
        <f t="shared" si="11"/>
        <v>15450</v>
      </c>
      <c r="M102" s="54">
        <f t="shared" si="10"/>
        <v>0</v>
      </c>
    </row>
    <row r="103" spans="1:13" ht="15" hidden="1" customHeight="1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44"/>
      <c r="G103" s="44"/>
      <c r="H103" s="44"/>
      <c r="I103" s="44"/>
      <c r="J103" s="44">
        <f t="shared" si="8"/>
        <v>75000</v>
      </c>
      <c r="K103" s="44">
        <v>0</v>
      </c>
      <c r="L103" s="44">
        <f t="shared" si="11"/>
        <v>75000</v>
      </c>
      <c r="M103" s="54">
        <f t="shared" si="10"/>
        <v>0</v>
      </c>
    </row>
    <row r="104" spans="1:13" x14ac:dyDescent="0.2">
      <c r="A104" s="57">
        <v>279</v>
      </c>
      <c r="B104" s="45" t="s">
        <v>242</v>
      </c>
      <c r="C104" s="44">
        <v>750</v>
      </c>
      <c r="D104" s="44"/>
      <c r="E104" s="44"/>
      <c r="F104" s="44"/>
      <c r="G104" s="44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>
        <f t="shared" si="10"/>
        <v>0</v>
      </c>
    </row>
    <row r="105" spans="1:13" ht="15" hidden="1" customHeight="1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44"/>
      <c r="G105" s="44"/>
      <c r="H105" s="44"/>
      <c r="I105" s="44"/>
      <c r="J105" s="44">
        <f t="shared" si="8"/>
        <v>8500</v>
      </c>
      <c r="K105" s="44">
        <v>0</v>
      </c>
      <c r="L105" s="44">
        <f t="shared" si="11"/>
        <v>8500</v>
      </c>
      <c r="M105" s="54">
        <f t="shared" si="10"/>
        <v>0</v>
      </c>
    </row>
    <row r="106" spans="1:13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44"/>
      <c r="G106" s="44"/>
      <c r="H106" s="44"/>
      <c r="I106" s="44"/>
      <c r="J106" s="44">
        <f t="shared" si="8"/>
        <v>5250</v>
      </c>
      <c r="K106" s="44">
        <v>140.75</v>
      </c>
      <c r="L106" s="44">
        <f t="shared" si="11"/>
        <v>5109.25</v>
      </c>
      <c r="M106" s="54">
        <f t="shared" si="10"/>
        <v>8.142862051302484E-5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44"/>
      <c r="G107" s="44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>
        <f t="shared" si="10"/>
        <v>0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44"/>
      <c r="G108" s="44"/>
      <c r="H108" s="44"/>
      <c r="I108" s="44"/>
      <c r="J108" s="44">
        <f t="shared" si="8"/>
        <v>680637</v>
      </c>
      <c r="K108" s="44">
        <v>678648.14999999991</v>
      </c>
      <c r="L108" s="44">
        <f t="shared" si="11"/>
        <v>1988.8500000000931</v>
      </c>
      <c r="M108" s="54">
        <f t="shared" si="10"/>
        <v>0.39262083600864195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44"/>
      <c r="G109" s="44"/>
      <c r="H109" s="44"/>
      <c r="I109" s="44"/>
      <c r="J109" s="44">
        <f t="shared" ref="J109:J138" si="12">C109+D109-E109+F109-G109+H109-I109</f>
        <v>3247.82</v>
      </c>
      <c r="K109" s="44">
        <v>0</v>
      </c>
      <c r="L109" s="44">
        <f t="shared" si="11"/>
        <v>3247.82</v>
      </c>
      <c r="M109" s="54">
        <f t="shared" si="10"/>
        <v>0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44"/>
      <c r="G110" s="44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>
        <f t="shared" si="10"/>
        <v>0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44"/>
      <c r="G111" s="44"/>
      <c r="H111" s="44"/>
      <c r="I111" s="44"/>
      <c r="J111" s="44">
        <f t="shared" si="12"/>
        <v>6700</v>
      </c>
      <c r="K111" s="44">
        <v>2697.5</v>
      </c>
      <c r="L111" s="44">
        <f t="shared" si="11"/>
        <v>4002.5</v>
      </c>
      <c r="M111" s="54">
        <f t="shared" si="10"/>
        <v>1.5605946986421634E-3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44"/>
      <c r="G112" s="44"/>
      <c r="H112" s="44"/>
      <c r="I112" s="44"/>
      <c r="J112" s="44">
        <f t="shared" si="12"/>
        <v>2000</v>
      </c>
      <c r="K112" s="44">
        <v>493.1</v>
      </c>
      <c r="L112" s="44">
        <f t="shared" si="11"/>
        <v>1506.9</v>
      </c>
      <c r="M112" s="54">
        <f t="shared" si="10"/>
        <v>2.8527497531063978E-4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44"/>
      <c r="G113" s="44"/>
      <c r="H113" s="44"/>
      <c r="I113" s="44"/>
      <c r="J113" s="44">
        <f t="shared" si="12"/>
        <v>40400</v>
      </c>
      <c r="K113" s="44">
        <v>0</v>
      </c>
      <c r="L113" s="44">
        <f t="shared" si="11"/>
        <v>40400</v>
      </c>
      <c r="M113" s="54">
        <f t="shared" si="10"/>
        <v>0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44"/>
      <c r="G114" s="44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>
        <f t="shared" si="10"/>
        <v>0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44"/>
      <c r="G115" s="44"/>
      <c r="H115" s="44"/>
      <c r="I115" s="44"/>
      <c r="J115" s="44">
        <f t="shared" si="12"/>
        <v>13000</v>
      </c>
      <c r="K115" s="44">
        <v>436.99</v>
      </c>
      <c r="L115" s="44">
        <f t="shared" si="11"/>
        <v>12563.01</v>
      </c>
      <c r="M115" s="54">
        <f t="shared" si="10"/>
        <v>2.5281344851145097E-4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44"/>
      <c r="G116" s="44"/>
      <c r="H116" s="44"/>
      <c r="I116" s="44"/>
      <c r="J116" s="44">
        <f t="shared" si="12"/>
        <v>81250</v>
      </c>
      <c r="K116" s="44">
        <v>43538.51</v>
      </c>
      <c r="L116" s="44">
        <f t="shared" si="11"/>
        <v>37711.49</v>
      </c>
      <c r="M116" s="54">
        <f t="shared" si="10"/>
        <v>2.5188495975080195E-2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44"/>
      <c r="G117" s="44"/>
      <c r="H117" s="44"/>
      <c r="I117" s="44"/>
      <c r="J117" s="44">
        <f t="shared" si="12"/>
        <v>17000</v>
      </c>
      <c r="K117" s="44">
        <v>1408.9</v>
      </c>
      <c r="L117" s="44">
        <f t="shared" si="11"/>
        <v>15591.1</v>
      </c>
      <c r="M117" s="54">
        <f t="shared" si="10"/>
        <v>8.1509615233250942E-4</v>
      </c>
    </row>
    <row r="118" spans="1:13" x14ac:dyDescent="0.2">
      <c r="A118" s="57"/>
      <c r="B118" s="45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54"/>
    </row>
    <row r="120" spans="1:13" x14ac:dyDescent="0.2">
      <c r="A120" s="57"/>
      <c r="B120" s="45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54"/>
    </row>
    <row r="121" spans="1:13" x14ac:dyDescent="0.2">
      <c r="A121" s="57"/>
      <c r="B121" s="45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54"/>
    </row>
    <row r="122" spans="1:13" ht="15.75" x14ac:dyDescent="0.25">
      <c r="A122" s="55">
        <v>3</v>
      </c>
      <c r="B122" s="56" t="s">
        <v>200</v>
      </c>
      <c r="C122" s="42"/>
      <c r="D122" s="44"/>
      <c r="E122" s="44"/>
      <c r="F122" s="44"/>
      <c r="G122" s="44"/>
      <c r="H122" s="44"/>
      <c r="I122" s="44"/>
      <c r="J122" s="44"/>
      <c r="K122" s="44"/>
      <c r="L122" s="44"/>
      <c r="M122" s="54"/>
    </row>
    <row r="123" spans="1:13" x14ac:dyDescent="0.2">
      <c r="A123" s="58" t="s">
        <v>201</v>
      </c>
      <c r="B123" s="59" t="s">
        <v>202</v>
      </c>
      <c r="C123" s="60">
        <v>20000</v>
      </c>
      <c r="D123" s="44">
        <v>6500</v>
      </c>
      <c r="E123" s="44"/>
      <c r="F123" s="44"/>
      <c r="G123" s="44"/>
      <c r="H123" s="44"/>
      <c r="I123" s="44"/>
      <c r="J123" s="44">
        <f t="shared" si="12"/>
        <v>26500</v>
      </c>
      <c r="K123" s="44">
        <v>0</v>
      </c>
      <c r="L123" s="44">
        <f t="shared" si="11"/>
        <v>26500</v>
      </c>
      <c r="M123" s="54">
        <f t="shared" ref="M123:M129" si="13">K123/$K$139</f>
        <v>0</v>
      </c>
    </row>
    <row r="124" spans="1:13" ht="15" hidden="1" customHeight="1" x14ac:dyDescent="0.2">
      <c r="A124" s="58" t="s">
        <v>203</v>
      </c>
      <c r="B124" s="59" t="s">
        <v>204</v>
      </c>
      <c r="C124" s="60">
        <v>0</v>
      </c>
      <c r="D124" s="44"/>
      <c r="E124" s="44"/>
      <c r="F124" s="44"/>
      <c r="G124" s="44"/>
      <c r="H124" s="44"/>
      <c r="I124" s="44"/>
      <c r="J124" s="44">
        <f t="shared" si="12"/>
        <v>0</v>
      </c>
      <c r="K124" s="44">
        <v>0</v>
      </c>
      <c r="L124" s="44">
        <f t="shared" si="11"/>
        <v>0</v>
      </c>
      <c r="M124" s="54">
        <f t="shared" si="13"/>
        <v>0</v>
      </c>
    </row>
    <row r="125" spans="1:13" x14ac:dyDescent="0.2">
      <c r="A125" s="58" t="s">
        <v>203</v>
      </c>
      <c r="B125" s="59" t="s">
        <v>204</v>
      </c>
      <c r="C125" s="60">
        <v>4000</v>
      </c>
      <c r="D125" s="44"/>
      <c r="E125" s="44"/>
      <c r="F125" s="44"/>
      <c r="G125" s="44"/>
      <c r="H125" s="44"/>
      <c r="I125" s="44"/>
      <c r="J125" s="44">
        <f t="shared" si="12"/>
        <v>4000</v>
      </c>
      <c r="K125" s="44">
        <v>0</v>
      </c>
      <c r="L125" s="44">
        <f t="shared" si="11"/>
        <v>4000</v>
      </c>
      <c r="M125" s="54">
        <f t="shared" si="13"/>
        <v>0</v>
      </c>
    </row>
    <row r="126" spans="1:13" x14ac:dyDescent="0.2">
      <c r="A126" s="58" t="s">
        <v>205</v>
      </c>
      <c r="B126" s="59" t="s">
        <v>206</v>
      </c>
      <c r="C126" s="60">
        <v>76750</v>
      </c>
      <c r="D126" s="44"/>
      <c r="E126" s="44"/>
      <c r="F126" s="44"/>
      <c r="G126" s="44"/>
      <c r="H126" s="44"/>
      <c r="I126" s="44"/>
      <c r="J126" s="44">
        <f t="shared" si="12"/>
        <v>76750</v>
      </c>
      <c r="K126" s="44">
        <v>0</v>
      </c>
      <c r="L126" s="44">
        <f t="shared" si="11"/>
        <v>76750</v>
      </c>
      <c r="M126" s="54">
        <f t="shared" si="13"/>
        <v>0</v>
      </c>
    </row>
    <row r="127" spans="1:13" ht="15" hidden="1" customHeight="1" x14ac:dyDescent="0.2">
      <c r="A127" s="58" t="s">
        <v>207</v>
      </c>
      <c r="B127" s="59" t="s">
        <v>208</v>
      </c>
      <c r="C127" s="60">
        <v>0</v>
      </c>
      <c r="D127" s="44"/>
      <c r="E127" s="44"/>
      <c r="F127" s="44"/>
      <c r="G127" s="44"/>
      <c r="H127" s="44"/>
      <c r="I127" s="44"/>
      <c r="J127" s="44">
        <f t="shared" si="12"/>
        <v>0</v>
      </c>
      <c r="K127" s="44">
        <v>0</v>
      </c>
      <c r="L127" s="44">
        <f t="shared" si="11"/>
        <v>0</v>
      </c>
      <c r="M127" s="54">
        <f t="shared" si="13"/>
        <v>0</v>
      </c>
    </row>
    <row r="128" spans="1:13" x14ac:dyDescent="0.2">
      <c r="A128" s="58" t="s">
        <v>234</v>
      </c>
      <c r="B128" s="59" t="s">
        <v>243</v>
      </c>
      <c r="C128" s="60">
        <v>1000</v>
      </c>
      <c r="D128" s="44"/>
      <c r="E128" s="44"/>
      <c r="F128" s="44"/>
      <c r="G128" s="44"/>
      <c r="H128" s="44"/>
      <c r="I128" s="44"/>
      <c r="J128" s="44">
        <f t="shared" si="12"/>
        <v>1000</v>
      </c>
      <c r="K128" s="44">
        <v>0</v>
      </c>
      <c r="L128" s="44">
        <f t="shared" si="11"/>
        <v>1000</v>
      </c>
      <c r="M128" s="54">
        <f t="shared" si="13"/>
        <v>0</v>
      </c>
    </row>
    <row r="129" spans="1:13" x14ac:dyDescent="0.2">
      <c r="A129" s="58" t="s">
        <v>209</v>
      </c>
      <c r="B129" s="59" t="s">
        <v>210</v>
      </c>
      <c r="C129" s="60">
        <v>20000</v>
      </c>
      <c r="D129" s="44">
        <v>9250</v>
      </c>
      <c r="E129" s="44"/>
      <c r="F129" s="44"/>
      <c r="G129" s="44"/>
      <c r="H129" s="44"/>
      <c r="I129" s="44"/>
      <c r="J129" s="44">
        <f t="shared" si="12"/>
        <v>29250</v>
      </c>
      <c r="K129" s="44">
        <v>14170</v>
      </c>
      <c r="L129" s="44">
        <f t="shared" si="11"/>
        <v>15080</v>
      </c>
      <c r="M129" s="54">
        <f t="shared" si="13"/>
        <v>8.1978227543130517E-3</v>
      </c>
    </row>
    <row r="130" spans="1:13" x14ac:dyDescent="0.2">
      <c r="A130" s="58" t="s">
        <v>211</v>
      </c>
      <c r="B130" s="59" t="s">
        <v>212</v>
      </c>
      <c r="C130" s="60">
        <v>9000</v>
      </c>
      <c r="D130" s="44"/>
      <c r="E130" s="44"/>
      <c r="F130" s="44"/>
      <c r="G130" s="44"/>
      <c r="H130" s="44"/>
      <c r="I130" s="44"/>
      <c r="J130" s="44">
        <f t="shared" si="12"/>
        <v>9000</v>
      </c>
      <c r="K130" s="44">
        <v>0</v>
      </c>
      <c r="L130" s="44">
        <f t="shared" si="11"/>
        <v>9000</v>
      </c>
      <c r="M130" s="54"/>
    </row>
    <row r="131" spans="1:13" x14ac:dyDescent="0.2">
      <c r="A131" s="58"/>
      <c r="B131" s="59"/>
      <c r="C131" s="60"/>
      <c r="D131" s="44"/>
      <c r="E131" s="44"/>
      <c r="F131" s="44"/>
      <c r="G131" s="44"/>
      <c r="H131" s="44"/>
      <c r="I131" s="44"/>
      <c r="J131" s="44"/>
      <c r="K131" s="44"/>
      <c r="L131" s="44"/>
      <c r="M131" s="54"/>
    </row>
    <row r="132" spans="1:13" x14ac:dyDescent="0.2">
      <c r="A132" s="57"/>
      <c r="B132" s="45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54"/>
    </row>
    <row r="133" spans="1:13" ht="15.75" x14ac:dyDescent="0.25">
      <c r="A133" s="55">
        <v>4</v>
      </c>
      <c r="B133" s="56" t="s">
        <v>213</v>
      </c>
      <c r="C133" s="42"/>
      <c r="D133" s="44"/>
      <c r="E133" s="44"/>
      <c r="F133" s="44"/>
      <c r="G133" s="44"/>
      <c r="H133" s="44"/>
      <c r="I133" s="44"/>
      <c r="J133" s="44"/>
      <c r="K133" s="44"/>
      <c r="L133" s="44"/>
      <c r="M133" s="54"/>
    </row>
    <row r="134" spans="1:13" x14ac:dyDescent="0.2">
      <c r="A134" s="57" t="s">
        <v>214</v>
      </c>
      <c r="B134" s="45" t="s">
        <v>215</v>
      </c>
      <c r="C134" s="44">
        <v>30410</v>
      </c>
      <c r="D134" s="44"/>
      <c r="E134" s="44"/>
      <c r="F134" s="44"/>
      <c r="G134" s="44"/>
      <c r="H134" s="44"/>
      <c r="I134" s="44"/>
      <c r="J134" s="44">
        <f t="shared" si="12"/>
        <v>30410</v>
      </c>
      <c r="K134" s="44">
        <v>0</v>
      </c>
      <c r="L134" s="44">
        <f t="shared" si="11"/>
        <v>30410</v>
      </c>
      <c r="M134" s="54">
        <f>K134/$K$139</f>
        <v>0</v>
      </c>
    </row>
    <row r="135" spans="1:13" x14ac:dyDescent="0.2">
      <c r="A135" s="57" t="s">
        <v>216</v>
      </c>
      <c r="B135" s="45" t="s">
        <v>217</v>
      </c>
      <c r="C135" s="44">
        <v>6000</v>
      </c>
      <c r="D135" s="44"/>
      <c r="E135" s="44"/>
      <c r="F135" s="44"/>
      <c r="G135" s="44"/>
      <c r="H135" s="44"/>
      <c r="I135" s="44"/>
      <c r="J135" s="44">
        <f t="shared" si="12"/>
        <v>6000</v>
      </c>
      <c r="K135" s="44">
        <v>0</v>
      </c>
      <c r="L135" s="44">
        <f t="shared" si="11"/>
        <v>6000</v>
      </c>
      <c r="M135" s="54">
        <f>K135/$K$139</f>
        <v>0</v>
      </c>
    </row>
    <row r="136" spans="1:13" x14ac:dyDescent="0.2">
      <c r="A136" s="57" t="s">
        <v>218</v>
      </c>
      <c r="B136" s="45" t="s">
        <v>219</v>
      </c>
      <c r="C136" s="44">
        <v>131200</v>
      </c>
      <c r="D136" s="44"/>
      <c r="E136" s="44"/>
      <c r="F136" s="44"/>
      <c r="G136" s="44"/>
      <c r="H136" s="44"/>
      <c r="I136" s="44"/>
      <c r="J136" s="44">
        <f t="shared" si="12"/>
        <v>131200</v>
      </c>
      <c r="K136" s="44">
        <v>40665.020000000004</v>
      </c>
      <c r="L136" s="44">
        <f t="shared" si="11"/>
        <v>90534.98</v>
      </c>
      <c r="M136" s="54">
        <f>K136/$K$139</f>
        <v>2.3526085127776666E-2</v>
      </c>
    </row>
    <row r="137" spans="1:13" ht="15" hidden="1" customHeight="1" x14ac:dyDescent="0.2">
      <c r="A137" s="57" t="s">
        <v>220</v>
      </c>
      <c r="B137" s="45" t="s">
        <v>221</v>
      </c>
      <c r="C137" s="44">
        <v>0</v>
      </c>
      <c r="D137" s="44"/>
      <c r="E137" s="44"/>
      <c r="F137" s="44"/>
      <c r="G137" s="44"/>
      <c r="H137" s="44"/>
      <c r="I137" s="44"/>
      <c r="J137" s="44">
        <f t="shared" si="12"/>
        <v>0</v>
      </c>
      <c r="K137" s="44">
        <v>0</v>
      </c>
      <c r="L137" s="44">
        <f t="shared" si="11"/>
        <v>0</v>
      </c>
      <c r="M137" s="54">
        <f>K137/$K$139</f>
        <v>0</v>
      </c>
    </row>
    <row r="138" spans="1:13" ht="15.75" thickBot="1" x14ac:dyDescent="0.25">
      <c r="A138" s="57" t="s">
        <v>222</v>
      </c>
      <c r="B138" s="45" t="s">
        <v>223</v>
      </c>
      <c r="C138" s="44">
        <v>6800</v>
      </c>
      <c r="D138" s="44"/>
      <c r="E138" s="44"/>
      <c r="F138" s="44"/>
      <c r="G138" s="44"/>
      <c r="H138" s="44"/>
      <c r="I138" s="44"/>
      <c r="J138" s="44">
        <f t="shared" si="12"/>
        <v>6800</v>
      </c>
      <c r="K138" s="44">
        <v>0</v>
      </c>
      <c r="L138" s="44">
        <f t="shared" si="11"/>
        <v>6800</v>
      </c>
      <c r="M138" s="61">
        <f>K138/$K$139</f>
        <v>0</v>
      </c>
    </row>
    <row r="139" spans="1:13" ht="16.5" thickBot="1" x14ac:dyDescent="0.3">
      <c r="A139" s="48"/>
      <c r="B139" s="49" t="s">
        <v>230</v>
      </c>
      <c r="C139" s="50">
        <f t="shared" ref="C139:L139" si="14">SUM(C28:C138)</f>
        <v>5636660.8700000001</v>
      </c>
      <c r="D139" s="50">
        <f t="shared" si="14"/>
        <v>284737.37</v>
      </c>
      <c r="E139" s="50">
        <f t="shared" si="14"/>
        <v>0</v>
      </c>
      <c r="F139" s="50">
        <f t="shared" si="14"/>
        <v>0</v>
      </c>
      <c r="G139" s="50">
        <f t="shared" si="14"/>
        <v>0</v>
      </c>
      <c r="H139" s="50">
        <f t="shared" si="14"/>
        <v>0</v>
      </c>
      <c r="I139" s="50">
        <f t="shared" si="14"/>
        <v>0</v>
      </c>
      <c r="J139" s="50">
        <f t="shared" si="14"/>
        <v>5921398.2400000002</v>
      </c>
      <c r="K139" s="50">
        <f t="shared" si="14"/>
        <v>1728507.73</v>
      </c>
      <c r="L139" s="50">
        <f t="shared" si="14"/>
        <v>4192890.51</v>
      </c>
      <c r="M139" s="62">
        <v>1</v>
      </c>
    </row>
    <row r="140" spans="1:13" x14ac:dyDescent="0.2">
      <c r="A140" s="70"/>
      <c r="C140" s="89">
        <f>C22-C139</f>
        <v>0</v>
      </c>
      <c r="D140" s="89">
        <f>D22-D139</f>
        <v>0</v>
      </c>
      <c r="E140" s="72"/>
      <c r="F140" s="72"/>
      <c r="G140" s="72"/>
      <c r="H140" s="72"/>
      <c r="I140" s="72"/>
      <c r="J140" s="72"/>
      <c r="K140" s="72"/>
      <c r="L140" s="72"/>
    </row>
    <row r="141" spans="1:13" ht="15.75" thickBot="1" x14ac:dyDescent="0.25">
      <c r="E141" s="73"/>
      <c r="J141" s="69"/>
    </row>
    <row r="142" spans="1:13" ht="15.75" x14ac:dyDescent="0.25">
      <c r="A142" s="2" t="s">
        <v>224</v>
      </c>
      <c r="B142" s="3"/>
      <c r="C142" s="4"/>
      <c r="D142" s="5"/>
      <c r="E142" s="5"/>
      <c r="F142" s="5"/>
      <c r="G142" s="5"/>
      <c r="H142" s="5"/>
      <c r="I142" s="5"/>
      <c r="J142" s="5"/>
      <c r="K142" s="5"/>
    </row>
    <row r="143" spans="1:13" ht="15.75" x14ac:dyDescent="0.25">
      <c r="A143" s="6" t="s">
        <v>2</v>
      </c>
      <c r="B143" s="7"/>
      <c r="C143" s="8"/>
      <c r="D143" s="5"/>
      <c r="E143" s="5"/>
      <c r="F143" s="5"/>
      <c r="G143" s="5"/>
      <c r="H143" s="5"/>
      <c r="I143" s="5"/>
      <c r="J143" s="5"/>
      <c r="K143" s="5"/>
    </row>
    <row r="144" spans="1:13" ht="6" customHeight="1" thickBot="1" x14ac:dyDescent="0.25">
      <c r="A144" s="9"/>
      <c r="B144" s="10"/>
      <c r="C144" s="11"/>
      <c r="D144" s="5"/>
      <c r="E144" s="5"/>
      <c r="F144" s="5"/>
      <c r="G144" s="5"/>
      <c r="H144" s="5"/>
      <c r="I144" s="5"/>
      <c r="J144" s="5"/>
      <c r="K144" s="5"/>
    </row>
    <row r="145" spans="1:11" ht="8.1" customHeight="1" x14ac:dyDescent="0.2">
      <c r="A145" s="74"/>
      <c r="B145" s="75"/>
      <c r="C145" s="76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77" t="s">
        <v>225</v>
      </c>
      <c r="B146" s="78"/>
      <c r="C146" s="79"/>
      <c r="D146" s="5"/>
      <c r="E146" s="5"/>
      <c r="F146" s="5"/>
      <c r="G146" s="5"/>
      <c r="H146" s="5"/>
      <c r="I146" s="5"/>
      <c r="J146" s="5"/>
    </row>
    <row r="147" spans="1:11" x14ac:dyDescent="0.2">
      <c r="A147" s="80" t="s">
        <v>244</v>
      </c>
      <c r="B147" s="78"/>
      <c r="C147" s="81">
        <f>1483606.58-29113.73</f>
        <v>1454492.85</v>
      </c>
      <c r="D147" s="5"/>
      <c r="E147" s="5"/>
      <c r="F147" s="5"/>
      <c r="G147" s="5"/>
      <c r="H147" s="5"/>
      <c r="I147" s="5"/>
      <c r="J147" s="5"/>
    </row>
    <row r="148" spans="1:11" x14ac:dyDescent="0.2">
      <c r="A148" s="80" t="s">
        <v>226</v>
      </c>
      <c r="B148" s="78"/>
      <c r="C148" s="81">
        <f>K22</f>
        <v>1891692.4</v>
      </c>
      <c r="D148" s="5"/>
      <c r="E148" s="5"/>
      <c r="F148" s="5"/>
      <c r="G148" s="5"/>
      <c r="H148" s="5"/>
      <c r="I148" s="5"/>
      <c r="J148" s="5"/>
    </row>
    <row r="149" spans="1:11" x14ac:dyDescent="0.2">
      <c r="A149" s="80" t="s">
        <v>227</v>
      </c>
      <c r="B149" s="78"/>
      <c r="C149" s="82">
        <f>-K139</f>
        <v>-1728507.73</v>
      </c>
      <c r="D149" s="5"/>
      <c r="E149" s="5"/>
      <c r="F149" s="5"/>
      <c r="G149" s="5"/>
      <c r="H149" s="5"/>
      <c r="I149" s="5"/>
      <c r="J149" s="5"/>
    </row>
    <row r="150" spans="1:11" ht="15.75" x14ac:dyDescent="0.25">
      <c r="A150" s="83" t="s">
        <v>228</v>
      </c>
      <c r="B150" s="84"/>
      <c r="C150" s="85">
        <f>SUM(C147:C149)</f>
        <v>1617677.52</v>
      </c>
      <c r="D150" s="5"/>
      <c r="E150" s="5"/>
      <c r="F150" s="5"/>
      <c r="G150" s="5"/>
      <c r="H150" s="5"/>
      <c r="I150" s="5"/>
      <c r="J150" s="5"/>
    </row>
    <row r="151" spans="1:11" ht="15.75" x14ac:dyDescent="0.25">
      <c r="A151" s="83"/>
      <c r="B151" s="84"/>
      <c r="C151" s="85"/>
      <c r="D151" s="5"/>
      <c r="E151" s="5"/>
      <c r="F151" s="5"/>
      <c r="G151" s="5"/>
      <c r="H151" s="5"/>
      <c r="I151" s="5"/>
      <c r="J151" s="5"/>
    </row>
    <row r="152" spans="1:11" x14ac:dyDescent="0.2">
      <c r="A152" s="77" t="s">
        <v>229</v>
      </c>
      <c r="B152" s="78"/>
      <c r="C152" s="81"/>
      <c r="D152" s="5"/>
      <c r="E152" s="5"/>
      <c r="F152" s="5"/>
      <c r="G152" s="5"/>
      <c r="H152" s="5"/>
      <c r="I152" s="5"/>
      <c r="J152" s="5"/>
    </row>
    <row r="153" spans="1:11" x14ac:dyDescent="0.2">
      <c r="A153" s="80" t="s">
        <v>231</v>
      </c>
      <c r="B153" s="78"/>
      <c r="C153" s="81">
        <v>257.31</v>
      </c>
      <c r="D153" s="5"/>
      <c r="E153" s="5"/>
      <c r="F153" s="5"/>
      <c r="G153" s="5"/>
      <c r="H153" s="5"/>
      <c r="I153" s="5"/>
      <c r="J153" s="5"/>
    </row>
    <row r="154" spans="1:11" x14ac:dyDescent="0.2">
      <c r="A154" s="80" t="s">
        <v>232</v>
      </c>
      <c r="B154" s="78"/>
      <c r="C154" s="81">
        <v>10621.16</v>
      </c>
      <c r="D154" s="5"/>
      <c r="E154" s="5"/>
      <c r="F154" s="5"/>
      <c r="G154" s="5"/>
      <c r="H154" s="5"/>
      <c r="I154" s="5"/>
      <c r="J154" s="5"/>
    </row>
    <row r="155" spans="1:11" x14ac:dyDescent="0.2">
      <c r="A155" s="80" t="s">
        <v>259</v>
      </c>
      <c r="B155" s="78"/>
      <c r="C155" s="81">
        <v>3107.62</v>
      </c>
      <c r="D155" s="5"/>
      <c r="E155" s="5"/>
      <c r="F155" s="5"/>
      <c r="G155" s="5"/>
      <c r="H155" s="5"/>
      <c r="I155" s="5"/>
      <c r="J155" s="5"/>
    </row>
    <row r="156" spans="1:11" x14ac:dyDescent="0.2">
      <c r="A156" s="80" t="s">
        <v>251</v>
      </c>
      <c r="B156" s="78"/>
      <c r="C156" s="81">
        <v>1723.34</v>
      </c>
      <c r="D156" s="5"/>
      <c r="E156" s="5"/>
      <c r="F156" s="5"/>
      <c r="G156" s="5"/>
      <c r="H156" s="5"/>
      <c r="I156" s="5"/>
      <c r="J156" s="5"/>
    </row>
    <row r="157" spans="1:11" x14ac:dyDescent="0.2">
      <c r="A157" s="80" t="s">
        <v>246</v>
      </c>
      <c r="B157" s="78"/>
      <c r="C157" s="81">
        <v>1371.65</v>
      </c>
      <c r="D157" s="5"/>
      <c r="E157" s="5"/>
      <c r="F157" s="5"/>
      <c r="G157" s="5"/>
      <c r="H157" s="5"/>
      <c r="I157" s="5"/>
      <c r="J157" s="5"/>
    </row>
    <row r="158" spans="1:11" x14ac:dyDescent="0.2">
      <c r="A158" s="80" t="s">
        <v>260</v>
      </c>
      <c r="B158" s="78"/>
      <c r="C158" s="81">
        <v>1215.98</v>
      </c>
      <c r="D158" s="5"/>
      <c r="E158" s="5"/>
      <c r="F158" s="5"/>
      <c r="G158" s="5"/>
      <c r="H158" s="5"/>
      <c r="I158" s="5"/>
      <c r="J158" s="5"/>
    </row>
    <row r="159" spans="1:11" x14ac:dyDescent="0.2">
      <c r="A159" s="80" t="s">
        <v>237</v>
      </c>
      <c r="B159" s="78"/>
      <c r="C159" s="81">
        <f>990.15*12</f>
        <v>11881.8</v>
      </c>
      <c r="D159" s="5"/>
      <c r="E159" s="5"/>
      <c r="F159" s="5"/>
      <c r="G159" s="5"/>
      <c r="H159" s="5"/>
      <c r="I159" s="5"/>
      <c r="J159" s="5"/>
    </row>
    <row r="160" spans="1:11" x14ac:dyDescent="0.2">
      <c r="A160" s="80" t="s">
        <v>238</v>
      </c>
      <c r="B160" s="78"/>
      <c r="C160" s="81">
        <v>8286.64</v>
      </c>
      <c r="D160" s="5"/>
      <c r="E160" s="5"/>
      <c r="F160" s="5"/>
      <c r="G160" s="5"/>
      <c r="H160" s="5"/>
      <c r="I160" s="5"/>
      <c r="J160" s="5"/>
    </row>
    <row r="161" spans="1:10" x14ac:dyDescent="0.2">
      <c r="A161" s="80" t="s">
        <v>253</v>
      </c>
      <c r="B161" s="78"/>
      <c r="C161" s="81">
        <f>-3895</f>
        <v>-3895</v>
      </c>
      <c r="D161" s="5"/>
      <c r="E161" s="5"/>
      <c r="F161" s="5"/>
      <c r="G161" s="5"/>
      <c r="H161" s="5"/>
      <c r="I161" s="5"/>
      <c r="J161" s="5"/>
    </row>
    <row r="162" spans="1:10" ht="2.1" customHeight="1" x14ac:dyDescent="0.2">
      <c r="A162" s="80"/>
      <c r="B162" s="78"/>
      <c r="C162" s="82"/>
      <c r="D162" s="5"/>
      <c r="E162" s="5"/>
      <c r="F162" s="5"/>
      <c r="G162" s="5"/>
      <c r="H162" s="5"/>
      <c r="I162" s="5"/>
      <c r="J162" s="5"/>
    </row>
    <row r="163" spans="1:10" x14ac:dyDescent="0.2">
      <c r="A163" s="80"/>
      <c r="B163" s="78"/>
      <c r="C163" s="81">
        <f>SUM(C153:C162)</f>
        <v>34570.5</v>
      </c>
      <c r="D163" s="5"/>
      <c r="E163" s="5"/>
      <c r="F163" s="5"/>
      <c r="G163" s="5"/>
      <c r="H163" s="5"/>
      <c r="I163" s="5"/>
      <c r="J163" s="5"/>
    </row>
    <row r="164" spans="1:10" ht="2.1" customHeight="1" thickBot="1" x14ac:dyDescent="0.25">
      <c r="A164" s="80"/>
      <c r="B164" s="78"/>
      <c r="C164" s="91"/>
      <c r="D164" s="5"/>
      <c r="E164" s="5"/>
      <c r="F164" s="5"/>
      <c r="G164" s="5"/>
      <c r="H164" s="5"/>
      <c r="I164" s="5"/>
      <c r="J164" s="5"/>
    </row>
    <row r="165" spans="1:10" ht="15.75" thickTop="1" x14ac:dyDescent="0.2">
      <c r="A165" s="80"/>
      <c r="B165" s="78"/>
      <c r="C165" s="81"/>
      <c r="D165" s="5"/>
      <c r="E165" s="5"/>
      <c r="F165" s="5"/>
      <c r="G165" s="5"/>
      <c r="H165" s="5"/>
      <c r="I165" s="5"/>
      <c r="J165" s="5"/>
    </row>
    <row r="166" spans="1:10" ht="16.5" thickBot="1" x14ac:dyDescent="0.3">
      <c r="A166" s="86" t="s">
        <v>261</v>
      </c>
      <c r="B166" s="87"/>
      <c r="C166" s="88">
        <f>C150+C163</f>
        <v>1652248.02</v>
      </c>
      <c r="D166" s="5"/>
      <c r="E166" s="5"/>
      <c r="F166" s="5"/>
      <c r="G166" s="5"/>
      <c r="H166" s="5"/>
      <c r="I166" s="5"/>
      <c r="J166" s="5"/>
    </row>
    <row r="167" spans="1:10" x14ac:dyDescent="0.2">
      <c r="C167" s="69"/>
      <c r="D167" s="5"/>
    </row>
    <row r="168" spans="1:10" x14ac:dyDescent="0.2">
      <c r="C168" s="69"/>
      <c r="D168" s="5"/>
    </row>
    <row r="175" spans="1:10" s="67" customFormat="1" x14ac:dyDescent="0.2"/>
    <row r="176" spans="1:10" s="67" customFormat="1" x14ac:dyDescent="0.2"/>
    <row r="177" spans="2:11" s="63" customFormat="1" ht="14.25" x14ac:dyDescent="0.2"/>
    <row r="178" spans="2:11" s="63" customFormat="1" ht="0.95" customHeight="1" x14ac:dyDescent="0.2">
      <c r="B178" s="66"/>
      <c r="C178" s="66"/>
      <c r="D178" s="66"/>
      <c r="E178" s="66"/>
      <c r="F178" s="66"/>
      <c r="G178" s="66"/>
      <c r="H178" s="66"/>
      <c r="I178" s="66"/>
      <c r="J178" s="66"/>
      <c r="K178" s="66"/>
    </row>
    <row r="179" spans="2:11" s="63" customFormat="1" x14ac:dyDescent="0.25">
      <c r="B179" s="64" t="s">
        <v>235</v>
      </c>
      <c r="C179" s="65"/>
      <c r="D179" s="65"/>
      <c r="E179" s="65"/>
      <c r="F179" s="65"/>
      <c r="G179" s="65"/>
      <c r="H179" s="65"/>
      <c r="I179" s="65"/>
      <c r="J179" s="65"/>
    </row>
    <row r="180" spans="2:11" s="63" customFormat="1" x14ac:dyDescent="0.25">
      <c r="B180" s="64" t="s">
        <v>236</v>
      </c>
      <c r="C180" s="65"/>
      <c r="D180" s="65"/>
      <c r="E180" s="65"/>
      <c r="F180" s="65"/>
      <c r="G180" s="65"/>
      <c r="H180" s="65"/>
      <c r="I180" s="65"/>
      <c r="J180" s="65"/>
    </row>
    <row r="181" spans="2:11" s="67" customFormat="1" x14ac:dyDescent="0.2"/>
    <row r="182" spans="2:11" s="67" customFormat="1" x14ac:dyDescent="0.2"/>
    <row r="183" spans="2:11" s="1" customFormat="1" x14ac:dyDescent="0.2"/>
    <row r="184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zoomScale="85" zoomScaleNormal="85" workbookViewId="0"/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262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/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f>158343.43</f>
        <v>158343.43</v>
      </c>
      <c r="L11" s="44">
        <f>J11-K11</f>
        <v>155005.66000000003</v>
      </c>
      <c r="M11" s="43">
        <f>K11/$K$22</f>
        <v>6.3146455259753473E-2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f>16600+1200</f>
        <v>17800</v>
      </c>
      <c r="L12" s="44">
        <f t="shared" ref="L12:L21" si="1">J12-K12</f>
        <v>25564.239999999998</v>
      </c>
      <c r="M12" s="43">
        <f t="shared" ref="M12:M21" si="2">K12/$K$22</f>
        <v>7.0985383076747292E-3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f>3493+820</f>
        <v>4313</v>
      </c>
      <c r="L14" s="44">
        <f t="shared" si="1"/>
        <v>60687</v>
      </c>
      <c r="M14" s="43">
        <f t="shared" si="2"/>
        <v>1.7199997596068037E-3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f>934.26+304.09</f>
        <v>1238.3499999999999</v>
      </c>
      <c r="L16" s="44">
        <f t="shared" si="1"/>
        <v>1761.65</v>
      </c>
      <c r="M16" s="43">
        <f t="shared" si="2"/>
        <v>4.938469052420786E-4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44">
        <f t="shared" si="0"/>
        <v>2996512.52</v>
      </c>
      <c r="K17" s="44">
        <f>998837.51+249709.38</f>
        <v>1248546.8900000001</v>
      </c>
      <c r="L17" s="44">
        <f t="shared" si="1"/>
        <v>1747965.63</v>
      </c>
      <c r="M17" s="43">
        <f t="shared" si="2"/>
        <v>0.49791336671871611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/>
      <c r="I19" s="44"/>
      <c r="J19" s="44">
        <f t="shared" si="0"/>
        <v>1369748.79</v>
      </c>
      <c r="K19" s="44">
        <f>667109.18+363832.62</f>
        <v>1030941.8</v>
      </c>
      <c r="L19" s="44">
        <f t="shared" si="1"/>
        <v>338806.99</v>
      </c>
      <c r="M19" s="43">
        <f t="shared" si="2"/>
        <v>0.41113370001590671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v>46375.020000000004</v>
      </c>
      <c r="L21" s="44">
        <f t="shared" si="1"/>
        <v>95824.98</v>
      </c>
      <c r="M21" s="43">
        <f t="shared" si="2"/>
        <v>1.8494093033100099E-2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284737.37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0</v>
      </c>
      <c r="I22" s="50">
        <f t="shared" si="3"/>
        <v>0</v>
      </c>
      <c r="J22" s="50">
        <f>SUM(J10:J21)</f>
        <v>5921398.2400000002</v>
      </c>
      <c r="K22" s="50">
        <f>SUM(K10:K21)</f>
        <v>2507558.4900000002</v>
      </c>
      <c r="L22" s="50">
        <f t="shared" ref="L22" si="4">SUM(L10:L21)</f>
        <v>3413839.7499999995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41"/>
      <c r="B26" s="41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54"/>
    </row>
    <row r="27" spans="1:13" ht="15.75" x14ac:dyDescent="0.25">
      <c r="A27" s="55">
        <v>0</v>
      </c>
      <c r="B27" s="56" t="s">
        <v>43</v>
      </c>
      <c r="C27" s="42"/>
      <c r="D27" s="44"/>
      <c r="E27" s="44"/>
      <c r="F27" s="44"/>
      <c r="G27" s="44"/>
      <c r="H27" s="44"/>
      <c r="I27" s="44"/>
      <c r="J27" s="44"/>
      <c r="K27" s="44"/>
      <c r="L27" s="44"/>
      <c r="M27" s="54"/>
    </row>
    <row r="28" spans="1:13" x14ac:dyDescent="0.2">
      <c r="A28" s="57" t="s">
        <v>44</v>
      </c>
      <c r="B28" s="45" t="s">
        <v>45</v>
      </c>
      <c r="C28" s="44">
        <v>824889</v>
      </c>
      <c r="D28" s="44"/>
      <c r="E28" s="44"/>
      <c r="F28" s="44"/>
      <c r="G28" s="44"/>
      <c r="H28" s="44"/>
      <c r="I28" s="44"/>
      <c r="J28" s="44">
        <f t="shared" ref="J28:J39" si="5">C28+D28-E28+F28-G28+H28-I28</f>
        <v>824889</v>
      </c>
      <c r="K28" s="44">
        <v>315705</v>
      </c>
      <c r="L28" s="44">
        <f t="shared" ref="L28:L94" si="6">J28-K28</f>
        <v>509184</v>
      </c>
      <c r="M28" s="54">
        <f t="shared" ref="M28:M39" si="7">K28/$K$139</f>
        <v>0.12994736342518934</v>
      </c>
    </row>
    <row r="29" spans="1:13" x14ac:dyDescent="0.2">
      <c r="A29" s="57" t="s">
        <v>46</v>
      </c>
      <c r="B29" s="45" t="s">
        <v>47</v>
      </c>
      <c r="C29" s="44">
        <v>4500</v>
      </c>
      <c r="D29" s="44"/>
      <c r="E29" s="44"/>
      <c r="F29" s="44"/>
      <c r="G29" s="44"/>
      <c r="H29" s="44"/>
      <c r="I29" s="44"/>
      <c r="J29" s="44">
        <f t="shared" si="5"/>
        <v>4500</v>
      </c>
      <c r="K29" s="44">
        <v>1875</v>
      </c>
      <c r="L29" s="44">
        <f t="shared" si="6"/>
        <v>2625</v>
      </c>
      <c r="M29" s="54">
        <f t="shared" si="7"/>
        <v>7.7176891852276646E-4</v>
      </c>
    </row>
    <row r="30" spans="1:13" x14ac:dyDescent="0.2">
      <c r="A30" s="57" t="s">
        <v>48</v>
      </c>
      <c r="B30" s="45" t="s">
        <v>49</v>
      </c>
      <c r="C30" s="44">
        <v>187050</v>
      </c>
      <c r="D30" s="44"/>
      <c r="E30" s="44"/>
      <c r="F30" s="44"/>
      <c r="G30" s="44"/>
      <c r="H30" s="44"/>
      <c r="I30" s="44"/>
      <c r="J30" s="44">
        <f t="shared" si="5"/>
        <v>187050</v>
      </c>
      <c r="K30" s="44">
        <v>71750</v>
      </c>
      <c r="L30" s="44">
        <f t="shared" si="6"/>
        <v>115300</v>
      </c>
      <c r="M30" s="54">
        <f t="shared" si="7"/>
        <v>2.953302394880453E-2</v>
      </c>
    </row>
    <row r="31" spans="1:13" ht="15" hidden="1" customHeight="1" x14ac:dyDescent="0.2">
      <c r="A31" s="57" t="s">
        <v>50</v>
      </c>
      <c r="B31" s="45" t="s">
        <v>51</v>
      </c>
      <c r="C31" s="44">
        <v>0</v>
      </c>
      <c r="D31" s="44"/>
      <c r="E31" s="44"/>
      <c r="F31" s="44"/>
      <c r="G31" s="44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>
        <f t="shared" si="7"/>
        <v>0</v>
      </c>
    </row>
    <row r="32" spans="1:13" ht="15" hidden="1" customHeight="1" x14ac:dyDescent="0.2">
      <c r="A32" s="57" t="s">
        <v>52</v>
      </c>
      <c r="B32" s="45" t="s">
        <v>51</v>
      </c>
      <c r="C32" s="44">
        <v>0</v>
      </c>
      <c r="D32" s="44"/>
      <c r="E32" s="44"/>
      <c r="F32" s="44"/>
      <c r="G32" s="44"/>
      <c r="H32" s="44"/>
      <c r="I32" s="44"/>
      <c r="J32" s="44">
        <f t="shared" si="5"/>
        <v>0</v>
      </c>
      <c r="K32" s="44">
        <v>0</v>
      </c>
      <c r="L32" s="44">
        <f t="shared" si="6"/>
        <v>0</v>
      </c>
      <c r="M32" s="54">
        <f t="shared" si="7"/>
        <v>0</v>
      </c>
    </row>
    <row r="33" spans="1:13" x14ac:dyDescent="0.2">
      <c r="A33" s="57" t="s">
        <v>53</v>
      </c>
      <c r="B33" s="45" t="s">
        <v>54</v>
      </c>
      <c r="C33" s="44">
        <v>17383.2</v>
      </c>
      <c r="D33" s="44"/>
      <c r="E33" s="44"/>
      <c r="F33" s="44"/>
      <c r="G33" s="44"/>
      <c r="H33" s="44"/>
      <c r="I33" s="44"/>
      <c r="J33" s="44">
        <f t="shared" si="5"/>
        <v>17383.2</v>
      </c>
      <c r="K33" s="44">
        <v>17035.8</v>
      </c>
      <c r="L33" s="44">
        <f t="shared" si="6"/>
        <v>347.40000000000146</v>
      </c>
      <c r="M33" s="54">
        <f t="shared" si="7"/>
        <v>7.0121071691574104E-3</v>
      </c>
    </row>
    <row r="34" spans="1:13" x14ac:dyDescent="0.2">
      <c r="A34" s="57" t="s">
        <v>55</v>
      </c>
      <c r="B34" s="45" t="s">
        <v>56</v>
      </c>
      <c r="C34" s="44">
        <v>28871.199999999997</v>
      </c>
      <c r="D34" s="44"/>
      <c r="E34" s="44"/>
      <c r="F34" s="44"/>
      <c r="G34" s="44"/>
      <c r="H34" s="44"/>
      <c r="I34" s="44"/>
      <c r="J34" s="44">
        <f t="shared" si="5"/>
        <v>28871.199999999997</v>
      </c>
      <c r="K34" s="44">
        <v>13547.810000000001</v>
      </c>
      <c r="L34" s="44">
        <f t="shared" si="6"/>
        <v>15323.389999999996</v>
      </c>
      <c r="M34" s="54">
        <f t="shared" si="7"/>
        <v>5.5764152917610254E-3</v>
      </c>
    </row>
    <row r="35" spans="1:13" x14ac:dyDescent="0.2">
      <c r="A35" s="57" t="s">
        <v>57</v>
      </c>
      <c r="B35" s="45" t="s">
        <v>58</v>
      </c>
      <c r="C35" s="44">
        <v>91096.4</v>
      </c>
      <c r="D35" s="44"/>
      <c r="E35" s="44"/>
      <c r="F35" s="44"/>
      <c r="G35" s="44"/>
      <c r="H35" s="44"/>
      <c r="I35" s="44"/>
      <c r="J35" s="44">
        <f t="shared" si="5"/>
        <v>91096.4</v>
      </c>
      <c r="K35" s="44">
        <v>35131.279999999999</v>
      </c>
      <c r="L35" s="44">
        <f t="shared" si="6"/>
        <v>55965.119999999995</v>
      </c>
      <c r="M35" s="54">
        <f t="shared" si="7"/>
        <v>1.4460389318357598E-2</v>
      </c>
    </row>
    <row r="36" spans="1:13" x14ac:dyDescent="0.2">
      <c r="A36" s="57" t="s">
        <v>59</v>
      </c>
      <c r="B36" s="45" t="s">
        <v>60</v>
      </c>
      <c r="C36" s="44">
        <v>8537.5999999999985</v>
      </c>
      <c r="D36" s="44"/>
      <c r="E36" s="44"/>
      <c r="F36" s="44"/>
      <c r="G36" s="44"/>
      <c r="H36" s="44"/>
      <c r="I36" s="44"/>
      <c r="J36" s="44">
        <f t="shared" si="5"/>
        <v>8537.5999999999985</v>
      </c>
      <c r="K36" s="44">
        <v>3292.5299999999997</v>
      </c>
      <c r="L36" s="44">
        <f t="shared" si="6"/>
        <v>5245.0699999999988</v>
      </c>
      <c r="M36" s="54">
        <f t="shared" si="7"/>
        <v>1.3552385692286741E-3</v>
      </c>
    </row>
    <row r="37" spans="1:13" x14ac:dyDescent="0.2">
      <c r="A37" s="57" t="s">
        <v>61</v>
      </c>
      <c r="B37" s="45" t="s">
        <v>62</v>
      </c>
      <c r="C37" s="44">
        <v>74790.75</v>
      </c>
      <c r="D37" s="44"/>
      <c r="E37" s="44"/>
      <c r="F37" s="44"/>
      <c r="G37" s="44"/>
      <c r="H37" s="44"/>
      <c r="I37" s="44"/>
      <c r="J37" s="44">
        <f t="shared" si="5"/>
        <v>74790.75</v>
      </c>
      <c r="K37" s="44">
        <v>0</v>
      </c>
      <c r="L37" s="44">
        <f t="shared" si="6"/>
        <v>74790.75</v>
      </c>
      <c r="M37" s="54">
        <f t="shared" si="7"/>
        <v>0</v>
      </c>
    </row>
    <row r="38" spans="1:13" x14ac:dyDescent="0.2">
      <c r="A38" s="57" t="s">
        <v>63</v>
      </c>
      <c r="B38" s="45" t="s">
        <v>64</v>
      </c>
      <c r="C38" s="44">
        <v>74790.75</v>
      </c>
      <c r="D38" s="44"/>
      <c r="E38" s="44"/>
      <c r="F38" s="44"/>
      <c r="G38" s="44"/>
      <c r="H38" s="44"/>
      <c r="I38" s="44"/>
      <c r="J38" s="44">
        <f t="shared" si="5"/>
        <v>74790.75</v>
      </c>
      <c r="K38" s="44">
        <v>0</v>
      </c>
      <c r="L38" s="44">
        <f t="shared" si="6"/>
        <v>74790.75</v>
      </c>
      <c r="M38" s="54">
        <f t="shared" si="7"/>
        <v>0</v>
      </c>
    </row>
    <row r="39" spans="1:13" x14ac:dyDescent="0.2">
      <c r="A39" s="57" t="s">
        <v>65</v>
      </c>
      <c r="B39" s="45" t="s">
        <v>66</v>
      </c>
      <c r="C39" s="44">
        <v>4400</v>
      </c>
      <c r="D39" s="44"/>
      <c r="E39" s="44"/>
      <c r="F39" s="44"/>
      <c r="G39" s="44"/>
      <c r="H39" s="44"/>
      <c r="I39" s="44"/>
      <c r="J39" s="44">
        <f t="shared" si="5"/>
        <v>4400</v>
      </c>
      <c r="K39" s="44">
        <v>0</v>
      </c>
      <c r="L39" s="44">
        <f t="shared" si="6"/>
        <v>4400</v>
      </c>
      <c r="M39" s="54">
        <f t="shared" si="7"/>
        <v>0</v>
      </c>
    </row>
    <row r="40" spans="1:13" x14ac:dyDescent="0.2">
      <c r="A40" s="57"/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54"/>
    </row>
    <row r="41" spans="1:13" x14ac:dyDescent="0.2">
      <c r="A41" s="57"/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54"/>
    </row>
    <row r="42" spans="1:13" ht="15.75" x14ac:dyDescent="0.25">
      <c r="A42" s="55">
        <v>1</v>
      </c>
      <c r="B42" s="56" t="s">
        <v>67</v>
      </c>
      <c r="C42" s="42"/>
      <c r="D42" s="44"/>
      <c r="E42" s="44"/>
      <c r="F42" s="44"/>
      <c r="G42" s="44"/>
      <c r="H42" s="44"/>
      <c r="I42" s="44"/>
      <c r="J42" s="44"/>
      <c r="K42" s="44"/>
      <c r="L42" s="44"/>
      <c r="M42" s="54"/>
    </row>
    <row r="43" spans="1:13" x14ac:dyDescent="0.2">
      <c r="A43" s="57" t="s">
        <v>68</v>
      </c>
      <c r="B43" s="45" t="s">
        <v>69</v>
      </c>
      <c r="C43" s="44">
        <v>16425</v>
      </c>
      <c r="D43" s="44"/>
      <c r="E43" s="44"/>
      <c r="F43" s="44"/>
      <c r="G43" s="44"/>
      <c r="H43" s="44"/>
      <c r="I43" s="44"/>
      <c r="J43" s="44">
        <f t="shared" ref="J43:J108" si="8">C43+D43-E43+F43-G43+H43-I43</f>
        <v>16425</v>
      </c>
      <c r="K43" s="44">
        <v>4734.99</v>
      </c>
      <c r="L43" s="44">
        <f t="shared" si="6"/>
        <v>11690.01</v>
      </c>
      <c r="M43" s="54">
        <f t="shared" ref="M43:M76" si="9">K43/$K$139</f>
        <v>1.9489696594752607E-3</v>
      </c>
    </row>
    <row r="44" spans="1:13" x14ac:dyDescent="0.2">
      <c r="A44" s="57" t="s">
        <v>70</v>
      </c>
      <c r="B44" s="45" t="s">
        <v>71</v>
      </c>
      <c r="C44" s="44">
        <v>28500</v>
      </c>
      <c r="D44" s="44"/>
      <c r="E44" s="44"/>
      <c r="F44" s="44"/>
      <c r="G44" s="44"/>
      <c r="H44" s="44"/>
      <c r="I44" s="44"/>
      <c r="J44" s="44">
        <f t="shared" si="8"/>
        <v>28500</v>
      </c>
      <c r="K44" s="44">
        <v>11149</v>
      </c>
      <c r="L44" s="44">
        <f t="shared" si="6"/>
        <v>17351</v>
      </c>
      <c r="M44" s="54">
        <f t="shared" si="9"/>
        <v>4.5890408920588391E-3</v>
      </c>
    </row>
    <row r="45" spans="1:13" x14ac:dyDescent="0.2">
      <c r="A45" s="57" t="s">
        <v>72</v>
      </c>
      <c r="B45" s="45" t="s">
        <v>73</v>
      </c>
      <c r="C45" s="44">
        <v>1000</v>
      </c>
      <c r="D45" s="44">
        <v>2850</v>
      </c>
      <c r="E45" s="44"/>
      <c r="F45" s="44"/>
      <c r="G45" s="44"/>
      <c r="H45" s="44"/>
      <c r="I45" s="44"/>
      <c r="J45" s="44">
        <f t="shared" si="8"/>
        <v>3850</v>
      </c>
      <c r="K45" s="44">
        <v>971.65</v>
      </c>
      <c r="L45" s="44">
        <f t="shared" si="6"/>
        <v>2878.35</v>
      </c>
      <c r="M45" s="54">
        <f t="shared" si="9"/>
        <v>3.9994094383074457E-4</v>
      </c>
    </row>
    <row r="46" spans="1:13" x14ac:dyDescent="0.2">
      <c r="A46" s="57" t="s">
        <v>74</v>
      </c>
      <c r="B46" s="45" t="s">
        <v>75</v>
      </c>
      <c r="C46" s="44">
        <v>11800</v>
      </c>
      <c r="D46" s="44"/>
      <c r="E46" s="44"/>
      <c r="F46" s="44"/>
      <c r="G46" s="44"/>
      <c r="H46" s="44"/>
      <c r="I46" s="44"/>
      <c r="J46" s="44">
        <f t="shared" si="8"/>
        <v>11800</v>
      </c>
      <c r="K46" s="44">
        <v>2720</v>
      </c>
      <c r="L46" s="44">
        <f t="shared" si="6"/>
        <v>9080</v>
      </c>
      <c r="M46" s="54">
        <f t="shared" si="9"/>
        <v>1.1195794444703599E-3</v>
      </c>
    </row>
    <row r="47" spans="1:13" x14ac:dyDescent="0.2">
      <c r="A47" s="57" t="s">
        <v>76</v>
      </c>
      <c r="B47" s="45" t="s">
        <v>77</v>
      </c>
      <c r="C47" s="44">
        <v>14850</v>
      </c>
      <c r="D47" s="44"/>
      <c r="E47" s="44"/>
      <c r="F47" s="44"/>
      <c r="G47" s="44"/>
      <c r="H47" s="44"/>
      <c r="I47" s="44"/>
      <c r="J47" s="44">
        <f t="shared" si="8"/>
        <v>14850</v>
      </c>
      <c r="K47" s="44">
        <v>3518.5</v>
      </c>
      <c r="L47" s="44">
        <f t="shared" si="6"/>
        <v>11331.5</v>
      </c>
      <c r="M47" s="54">
        <f t="shared" si="9"/>
        <v>1.4482501012385888E-3</v>
      </c>
    </row>
    <row r="48" spans="1:13" x14ac:dyDescent="0.2">
      <c r="A48" s="57" t="s">
        <v>78</v>
      </c>
      <c r="B48" s="45" t="s">
        <v>79</v>
      </c>
      <c r="C48" s="44">
        <v>1101846</v>
      </c>
      <c r="D48" s="44"/>
      <c r="E48" s="44"/>
      <c r="F48" s="44"/>
      <c r="G48" s="44"/>
      <c r="H48" s="44"/>
      <c r="I48" s="44"/>
      <c r="J48" s="44">
        <f t="shared" si="8"/>
        <v>1101846</v>
      </c>
      <c r="K48" s="44">
        <v>463697.18000000005</v>
      </c>
      <c r="L48" s="44">
        <f t="shared" si="6"/>
        <v>638148.81999999995</v>
      </c>
      <c r="M48" s="54">
        <f t="shared" si="9"/>
        <v>0.19086243793635019</v>
      </c>
    </row>
    <row r="49" spans="1:13" ht="15" hidden="1" customHeight="1" x14ac:dyDescent="0.2">
      <c r="A49" s="57" t="s">
        <v>80</v>
      </c>
      <c r="B49" s="45" t="s">
        <v>81</v>
      </c>
      <c r="C49" s="44">
        <v>0</v>
      </c>
      <c r="D49" s="44"/>
      <c r="E49" s="44"/>
      <c r="F49" s="44"/>
      <c r="G49" s="44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>
        <f t="shared" si="9"/>
        <v>0</v>
      </c>
    </row>
    <row r="50" spans="1:13" ht="15" hidden="1" customHeight="1" x14ac:dyDescent="0.2">
      <c r="A50" s="57" t="s">
        <v>82</v>
      </c>
      <c r="B50" s="45" t="s">
        <v>83</v>
      </c>
      <c r="C50" s="44">
        <v>0</v>
      </c>
      <c r="D50" s="44"/>
      <c r="E50" s="44"/>
      <c r="F50" s="44"/>
      <c r="G50" s="44"/>
      <c r="H50" s="44"/>
      <c r="I50" s="44"/>
      <c r="J50" s="44">
        <f t="shared" si="8"/>
        <v>0</v>
      </c>
      <c r="K50" s="44">
        <v>0</v>
      </c>
      <c r="L50" s="44">
        <f t="shared" si="6"/>
        <v>0</v>
      </c>
      <c r="M50" s="54">
        <f t="shared" si="9"/>
        <v>0</v>
      </c>
    </row>
    <row r="51" spans="1:13" x14ac:dyDescent="0.2">
      <c r="A51" s="57" t="s">
        <v>84</v>
      </c>
      <c r="B51" s="45" t="s">
        <v>85</v>
      </c>
      <c r="C51" s="44">
        <v>190680</v>
      </c>
      <c r="D51" s="44"/>
      <c r="E51" s="44"/>
      <c r="F51" s="44"/>
      <c r="G51" s="44"/>
      <c r="H51" s="44"/>
      <c r="I51" s="44"/>
      <c r="J51" s="44">
        <f t="shared" si="8"/>
        <v>190680</v>
      </c>
      <c r="K51" s="44">
        <v>82065.200000000012</v>
      </c>
      <c r="L51" s="44">
        <f t="shared" si="6"/>
        <v>108614.79999999999</v>
      </c>
      <c r="M51" s="54">
        <f t="shared" si="9"/>
        <v>3.3778864347922426E-2</v>
      </c>
    </row>
    <row r="52" spans="1:13" x14ac:dyDescent="0.2">
      <c r="A52" s="57" t="s">
        <v>86</v>
      </c>
      <c r="B52" s="45" t="s">
        <v>87</v>
      </c>
      <c r="C52" s="44">
        <v>450745</v>
      </c>
      <c r="D52" s="44"/>
      <c r="E52" s="44"/>
      <c r="F52" s="44"/>
      <c r="G52" s="44"/>
      <c r="H52" s="44"/>
      <c r="I52" s="44"/>
      <c r="J52" s="44">
        <f t="shared" si="8"/>
        <v>450745</v>
      </c>
      <c r="K52" s="44">
        <v>202432.72999999998</v>
      </c>
      <c r="L52" s="44">
        <f t="shared" si="6"/>
        <v>248312.27000000002</v>
      </c>
      <c r="M52" s="54">
        <f t="shared" si="9"/>
        <v>8.3323354189712623E-2</v>
      </c>
    </row>
    <row r="53" spans="1:13" x14ac:dyDescent="0.2">
      <c r="A53" s="57" t="s">
        <v>88</v>
      </c>
      <c r="B53" s="45" t="s">
        <v>89</v>
      </c>
      <c r="C53" s="44">
        <v>21750</v>
      </c>
      <c r="D53" s="44"/>
      <c r="E53" s="44"/>
      <c r="F53" s="44"/>
      <c r="G53" s="44"/>
      <c r="H53" s="44"/>
      <c r="I53" s="44"/>
      <c r="J53" s="44">
        <f t="shared" si="8"/>
        <v>21750</v>
      </c>
      <c r="K53" s="44">
        <v>13000</v>
      </c>
      <c r="L53" s="44">
        <f t="shared" si="6"/>
        <v>8750</v>
      </c>
      <c r="M53" s="54">
        <f t="shared" si="9"/>
        <v>5.3509311684245145E-3</v>
      </c>
    </row>
    <row r="54" spans="1:13" x14ac:dyDescent="0.2">
      <c r="A54" s="57" t="s">
        <v>90</v>
      </c>
      <c r="B54" s="45" t="s">
        <v>91</v>
      </c>
      <c r="C54" s="44">
        <v>45600</v>
      </c>
      <c r="D54" s="44">
        <v>34119.519999999997</v>
      </c>
      <c r="E54" s="44"/>
      <c r="F54" s="44"/>
      <c r="G54" s="44"/>
      <c r="H54" s="44"/>
      <c r="I54" s="44"/>
      <c r="J54" s="44">
        <f t="shared" si="8"/>
        <v>79719.51999999999</v>
      </c>
      <c r="K54" s="44">
        <v>38853.67</v>
      </c>
      <c r="L54" s="44">
        <f t="shared" si="6"/>
        <v>40865.849999999991</v>
      </c>
      <c r="M54" s="54">
        <f t="shared" si="9"/>
        <v>1.5992562600821575E-2</v>
      </c>
    </row>
    <row r="55" spans="1:13" x14ac:dyDescent="0.2">
      <c r="A55" s="57" t="s">
        <v>92</v>
      </c>
      <c r="B55" s="45" t="s">
        <v>93</v>
      </c>
      <c r="C55" s="44">
        <v>71000</v>
      </c>
      <c r="D55" s="44"/>
      <c r="E55" s="44"/>
      <c r="F55" s="44"/>
      <c r="G55" s="44"/>
      <c r="H55" s="44"/>
      <c r="I55" s="44"/>
      <c r="J55" s="44">
        <f t="shared" si="8"/>
        <v>71000</v>
      </c>
      <c r="K55" s="44">
        <v>0</v>
      </c>
      <c r="L55" s="44">
        <f t="shared" si="6"/>
        <v>71000</v>
      </c>
      <c r="M55" s="54">
        <f t="shared" si="9"/>
        <v>0</v>
      </c>
    </row>
    <row r="56" spans="1:13" ht="15" hidden="1" customHeight="1" x14ac:dyDescent="0.2">
      <c r="A56" s="57" t="s">
        <v>94</v>
      </c>
      <c r="B56" s="45" t="s">
        <v>95</v>
      </c>
      <c r="C56" s="44">
        <v>0</v>
      </c>
      <c r="D56" s="44"/>
      <c r="E56" s="44"/>
      <c r="F56" s="44"/>
      <c r="G56" s="44"/>
      <c r="H56" s="44"/>
      <c r="I56" s="44"/>
      <c r="J56" s="44">
        <f t="shared" si="8"/>
        <v>0</v>
      </c>
      <c r="K56" s="44">
        <v>0</v>
      </c>
      <c r="L56" s="44">
        <f t="shared" si="6"/>
        <v>0</v>
      </c>
      <c r="M56" s="54">
        <f t="shared" si="9"/>
        <v>0</v>
      </c>
    </row>
    <row r="57" spans="1:13" x14ac:dyDescent="0.2">
      <c r="A57" s="57" t="s">
        <v>96</v>
      </c>
      <c r="B57" s="45" t="s">
        <v>97</v>
      </c>
      <c r="C57" s="44">
        <v>5000</v>
      </c>
      <c r="D57" s="44">
        <v>7500</v>
      </c>
      <c r="E57" s="44"/>
      <c r="F57" s="44"/>
      <c r="G57" s="44"/>
      <c r="H57" s="44"/>
      <c r="I57" s="44"/>
      <c r="J57" s="44">
        <f t="shared" si="8"/>
        <v>12500</v>
      </c>
      <c r="K57" s="44">
        <v>1740</v>
      </c>
      <c r="L57" s="44">
        <f t="shared" si="6"/>
        <v>10760</v>
      </c>
      <c r="M57" s="54">
        <f t="shared" si="9"/>
        <v>7.1620155638912734E-4</v>
      </c>
    </row>
    <row r="58" spans="1:13" x14ac:dyDescent="0.2">
      <c r="A58" s="57" t="s">
        <v>98</v>
      </c>
      <c r="B58" s="45" t="s">
        <v>99</v>
      </c>
      <c r="C58" s="44">
        <v>3504.32</v>
      </c>
      <c r="D58" s="44"/>
      <c r="E58" s="44"/>
      <c r="F58" s="44"/>
      <c r="G58" s="44"/>
      <c r="H58" s="44"/>
      <c r="I58" s="44"/>
      <c r="J58" s="44">
        <f t="shared" si="8"/>
        <v>3504.32</v>
      </c>
      <c r="K58" s="44">
        <v>0</v>
      </c>
      <c r="L58" s="44">
        <f t="shared" si="6"/>
        <v>3504.32</v>
      </c>
      <c r="M58" s="54">
        <f t="shared" si="9"/>
        <v>0</v>
      </c>
    </row>
    <row r="59" spans="1:13" x14ac:dyDescent="0.2">
      <c r="A59" s="57" t="s">
        <v>100</v>
      </c>
      <c r="B59" s="45" t="s">
        <v>101</v>
      </c>
      <c r="C59" s="44">
        <v>9000</v>
      </c>
      <c r="D59" s="44"/>
      <c r="E59" s="44"/>
      <c r="F59" s="44"/>
      <c r="G59" s="44"/>
      <c r="H59" s="44"/>
      <c r="I59" s="44"/>
      <c r="J59" s="44">
        <f t="shared" si="8"/>
        <v>9000</v>
      </c>
      <c r="K59" s="44">
        <v>0</v>
      </c>
      <c r="L59" s="44">
        <f t="shared" si="6"/>
        <v>9000</v>
      </c>
      <c r="M59" s="54">
        <f t="shared" si="9"/>
        <v>0</v>
      </c>
    </row>
    <row r="60" spans="1:13" x14ac:dyDescent="0.2">
      <c r="A60" s="57" t="s">
        <v>102</v>
      </c>
      <c r="B60" s="45" t="s">
        <v>103</v>
      </c>
      <c r="C60" s="44">
        <v>9300</v>
      </c>
      <c r="D60" s="44"/>
      <c r="E60" s="44"/>
      <c r="F60" s="44"/>
      <c r="G60" s="44"/>
      <c r="H60" s="44"/>
      <c r="I60" s="44"/>
      <c r="J60" s="44">
        <f t="shared" si="8"/>
        <v>9300</v>
      </c>
      <c r="K60" s="44">
        <v>319.2</v>
      </c>
      <c r="L60" s="44">
        <f t="shared" si="6"/>
        <v>8980.7999999999993</v>
      </c>
      <c r="M60" s="54">
        <f t="shared" si="9"/>
        <v>1.3138594068931575E-4</v>
      </c>
    </row>
    <row r="61" spans="1:13" x14ac:dyDescent="0.2">
      <c r="A61" s="57" t="s">
        <v>104</v>
      </c>
      <c r="B61" s="45" t="s">
        <v>105</v>
      </c>
      <c r="C61" s="44">
        <v>5500</v>
      </c>
      <c r="D61" s="44"/>
      <c r="E61" s="44"/>
      <c r="F61" s="44"/>
      <c r="G61" s="44"/>
      <c r="H61" s="44"/>
      <c r="I61" s="44"/>
      <c r="J61" s="44">
        <f t="shared" si="8"/>
        <v>5500</v>
      </c>
      <c r="K61" s="44">
        <v>3760</v>
      </c>
      <c r="L61" s="44">
        <f t="shared" si="6"/>
        <v>1740</v>
      </c>
      <c r="M61" s="54">
        <f t="shared" si="9"/>
        <v>1.5476539379443211E-3</v>
      </c>
    </row>
    <row r="62" spans="1:13" x14ac:dyDescent="0.2">
      <c r="A62" s="57" t="s">
        <v>240</v>
      </c>
      <c r="B62" s="45" t="s">
        <v>241</v>
      </c>
      <c r="C62" s="44">
        <v>97500</v>
      </c>
      <c r="D62" s="44"/>
      <c r="E62" s="44"/>
      <c r="F62" s="44"/>
      <c r="G62" s="44"/>
      <c r="H62" s="44"/>
      <c r="I62" s="44"/>
      <c r="J62" s="44">
        <f t="shared" si="8"/>
        <v>97500</v>
      </c>
      <c r="K62" s="44">
        <v>0</v>
      </c>
      <c r="L62" s="44">
        <f t="shared" si="6"/>
        <v>97500</v>
      </c>
      <c r="M62" s="54">
        <f t="shared" si="9"/>
        <v>0</v>
      </c>
    </row>
    <row r="63" spans="1:13" x14ac:dyDescent="0.2">
      <c r="A63" s="57" t="s">
        <v>106</v>
      </c>
      <c r="B63" s="45" t="s">
        <v>107</v>
      </c>
      <c r="C63" s="44">
        <v>19500</v>
      </c>
      <c r="D63" s="44"/>
      <c r="E63" s="44"/>
      <c r="F63" s="44"/>
      <c r="G63" s="44"/>
      <c r="H63" s="44"/>
      <c r="I63" s="44"/>
      <c r="J63" s="44">
        <f t="shared" si="8"/>
        <v>19500</v>
      </c>
      <c r="K63" s="44">
        <v>0</v>
      </c>
      <c r="L63" s="44">
        <f t="shared" si="6"/>
        <v>19500</v>
      </c>
      <c r="M63" s="54">
        <f t="shared" si="9"/>
        <v>0</v>
      </c>
    </row>
    <row r="64" spans="1:13" x14ac:dyDescent="0.2">
      <c r="A64" s="57" t="s">
        <v>108</v>
      </c>
      <c r="B64" s="45" t="s">
        <v>109</v>
      </c>
      <c r="C64" s="44">
        <v>260706.83</v>
      </c>
      <c r="D64" s="44"/>
      <c r="E64" s="44"/>
      <c r="F64" s="44"/>
      <c r="G64" s="44"/>
      <c r="H64" s="44"/>
      <c r="I64" s="44"/>
      <c r="J64" s="44">
        <f t="shared" si="8"/>
        <v>260706.83</v>
      </c>
      <c r="K64" s="44">
        <v>0</v>
      </c>
      <c r="L64" s="44">
        <f t="shared" si="6"/>
        <v>260706.83</v>
      </c>
      <c r="M64" s="54">
        <f t="shared" si="9"/>
        <v>0</v>
      </c>
    </row>
    <row r="65" spans="1:13" ht="15" hidden="1" customHeight="1" x14ac:dyDescent="0.2">
      <c r="A65" s="57" t="s">
        <v>110</v>
      </c>
      <c r="B65" s="45" t="s">
        <v>111</v>
      </c>
      <c r="C65" s="44">
        <v>0</v>
      </c>
      <c r="D65" s="44"/>
      <c r="E65" s="44"/>
      <c r="F65" s="44"/>
      <c r="G65" s="44"/>
      <c r="H65" s="44"/>
      <c r="I65" s="44"/>
      <c r="J65" s="44">
        <f t="shared" si="8"/>
        <v>0</v>
      </c>
      <c r="K65" s="44">
        <v>0</v>
      </c>
      <c r="L65" s="44">
        <f t="shared" si="6"/>
        <v>0</v>
      </c>
      <c r="M65" s="54">
        <f t="shared" si="9"/>
        <v>0</v>
      </c>
    </row>
    <row r="66" spans="1:13" x14ac:dyDescent="0.2">
      <c r="A66" s="57" t="s">
        <v>112</v>
      </c>
      <c r="B66" s="45" t="s">
        <v>113</v>
      </c>
      <c r="C66" s="44">
        <v>15500</v>
      </c>
      <c r="D66" s="44"/>
      <c r="E66" s="44"/>
      <c r="F66" s="44"/>
      <c r="G66" s="44"/>
      <c r="H66" s="44"/>
      <c r="I66" s="44"/>
      <c r="J66" s="44">
        <f t="shared" si="8"/>
        <v>15500</v>
      </c>
      <c r="K66" s="44">
        <v>5700</v>
      </c>
      <c r="L66" s="44">
        <f t="shared" si="6"/>
        <v>9800</v>
      </c>
      <c r="M66" s="54">
        <f t="shared" si="9"/>
        <v>2.3461775123092099E-3</v>
      </c>
    </row>
    <row r="67" spans="1:13" x14ac:dyDescent="0.2">
      <c r="A67" s="57" t="s">
        <v>114</v>
      </c>
      <c r="B67" s="45" t="s">
        <v>115</v>
      </c>
      <c r="C67" s="44">
        <v>54000</v>
      </c>
      <c r="D67" s="44"/>
      <c r="E67" s="44"/>
      <c r="F67" s="44"/>
      <c r="G67" s="44"/>
      <c r="H67" s="44"/>
      <c r="I67" s="44"/>
      <c r="J67" s="44">
        <f t="shared" si="8"/>
        <v>54000</v>
      </c>
      <c r="K67" s="44">
        <v>22500</v>
      </c>
      <c r="L67" s="44">
        <f t="shared" si="6"/>
        <v>31500</v>
      </c>
      <c r="M67" s="54">
        <f t="shared" si="9"/>
        <v>9.2612270222731975E-3</v>
      </c>
    </row>
    <row r="68" spans="1:13" x14ac:dyDescent="0.2">
      <c r="A68" s="57" t="s">
        <v>116</v>
      </c>
      <c r="B68" s="45" t="s">
        <v>117</v>
      </c>
      <c r="C68" s="44">
        <v>3000</v>
      </c>
      <c r="D68" s="44">
        <v>3500</v>
      </c>
      <c r="E68" s="44"/>
      <c r="F68" s="44"/>
      <c r="G68" s="44"/>
      <c r="H68" s="44"/>
      <c r="I68" s="44"/>
      <c r="J68" s="44">
        <f t="shared" si="8"/>
        <v>6500</v>
      </c>
      <c r="K68" s="44">
        <v>2865</v>
      </c>
      <c r="L68" s="44">
        <f t="shared" si="6"/>
        <v>3635</v>
      </c>
      <c r="M68" s="54">
        <f t="shared" si="9"/>
        <v>1.1792629075027873E-3</v>
      </c>
    </row>
    <row r="69" spans="1:13" x14ac:dyDescent="0.2">
      <c r="A69" s="57" t="s">
        <v>118</v>
      </c>
      <c r="B69" s="45" t="s">
        <v>119</v>
      </c>
      <c r="C69" s="44">
        <v>5250</v>
      </c>
      <c r="D69" s="44"/>
      <c r="E69" s="44"/>
      <c r="F69" s="44"/>
      <c r="G69" s="44"/>
      <c r="H69" s="44"/>
      <c r="I69" s="44"/>
      <c r="J69" s="44">
        <f t="shared" si="8"/>
        <v>5250</v>
      </c>
      <c r="K69" s="44">
        <v>3660</v>
      </c>
      <c r="L69" s="44">
        <f t="shared" si="6"/>
        <v>1590</v>
      </c>
      <c r="M69" s="54">
        <f t="shared" si="9"/>
        <v>1.5064929289564401E-3</v>
      </c>
    </row>
    <row r="70" spans="1:13" x14ac:dyDescent="0.2">
      <c r="A70" s="57" t="s">
        <v>120</v>
      </c>
      <c r="B70" s="45" t="s">
        <v>121</v>
      </c>
      <c r="C70" s="44">
        <v>8000</v>
      </c>
      <c r="D70" s="44"/>
      <c r="E70" s="44"/>
      <c r="F70" s="44"/>
      <c r="G70" s="44"/>
      <c r="H70" s="44"/>
      <c r="I70" s="44"/>
      <c r="J70" s="44">
        <f t="shared" si="8"/>
        <v>8000</v>
      </c>
      <c r="K70" s="44">
        <v>4400</v>
      </c>
      <c r="L70" s="44">
        <f t="shared" si="6"/>
        <v>3600</v>
      </c>
      <c r="M70" s="54">
        <f t="shared" si="9"/>
        <v>1.8110843954667586E-3</v>
      </c>
    </row>
    <row r="71" spans="1:13" x14ac:dyDescent="0.2">
      <c r="A71" s="57" t="s">
        <v>122</v>
      </c>
      <c r="B71" s="45" t="s">
        <v>123</v>
      </c>
      <c r="C71" s="44">
        <v>20000</v>
      </c>
      <c r="D71" s="44">
        <v>8500</v>
      </c>
      <c r="E71" s="44"/>
      <c r="F71" s="44"/>
      <c r="G71" s="44"/>
      <c r="H71" s="44"/>
      <c r="I71" s="44"/>
      <c r="J71" s="44">
        <f t="shared" si="8"/>
        <v>28500</v>
      </c>
      <c r="K71" s="44">
        <v>0</v>
      </c>
      <c r="L71" s="44">
        <f t="shared" si="6"/>
        <v>28500</v>
      </c>
      <c r="M71" s="54">
        <f t="shared" si="9"/>
        <v>0</v>
      </c>
    </row>
    <row r="72" spans="1:13" x14ac:dyDescent="0.2">
      <c r="A72" s="57" t="s">
        <v>124</v>
      </c>
      <c r="B72" s="45" t="s">
        <v>125</v>
      </c>
      <c r="C72" s="44">
        <v>226800</v>
      </c>
      <c r="D72" s="44">
        <v>25117.85</v>
      </c>
      <c r="E72" s="44"/>
      <c r="F72" s="44"/>
      <c r="G72" s="44"/>
      <c r="H72" s="44"/>
      <c r="I72" s="44"/>
      <c r="J72" s="44">
        <f t="shared" si="8"/>
        <v>251917.85</v>
      </c>
      <c r="K72" s="44">
        <v>78675</v>
      </c>
      <c r="L72" s="44">
        <f t="shared" si="6"/>
        <v>173242.85</v>
      </c>
      <c r="M72" s="54">
        <f t="shared" si="9"/>
        <v>3.2383423821215285E-2</v>
      </c>
    </row>
    <row r="73" spans="1:13" x14ac:dyDescent="0.2">
      <c r="A73" s="57" t="s">
        <v>126</v>
      </c>
      <c r="B73" s="45" t="s">
        <v>127</v>
      </c>
      <c r="C73" s="44">
        <v>8200</v>
      </c>
      <c r="D73" s="44"/>
      <c r="E73" s="44"/>
      <c r="F73" s="44"/>
      <c r="G73" s="44"/>
      <c r="H73" s="44"/>
      <c r="I73" s="44"/>
      <c r="J73" s="44">
        <f t="shared" si="8"/>
        <v>8200</v>
      </c>
      <c r="K73" s="44">
        <v>0</v>
      </c>
      <c r="L73" s="44">
        <f t="shared" si="6"/>
        <v>8200</v>
      </c>
      <c r="M73" s="54">
        <f t="shared" si="9"/>
        <v>0</v>
      </c>
    </row>
    <row r="74" spans="1:13" x14ac:dyDescent="0.2">
      <c r="A74" s="57" t="s">
        <v>128</v>
      </c>
      <c r="B74" s="45" t="s">
        <v>129</v>
      </c>
      <c r="C74" s="44">
        <v>2500</v>
      </c>
      <c r="D74" s="44"/>
      <c r="E74" s="44"/>
      <c r="F74" s="44"/>
      <c r="G74" s="44"/>
      <c r="H74" s="44"/>
      <c r="I74" s="44"/>
      <c r="J74" s="44">
        <f t="shared" si="8"/>
        <v>2500</v>
      </c>
      <c r="K74" s="44">
        <v>984.79000000000008</v>
      </c>
      <c r="L74" s="44">
        <f t="shared" si="6"/>
        <v>1515.21</v>
      </c>
      <c r="M74" s="54">
        <f t="shared" si="9"/>
        <v>4.0534950041175213E-4</v>
      </c>
    </row>
    <row r="75" spans="1:13" x14ac:dyDescent="0.2">
      <c r="A75" s="57" t="s">
        <v>130</v>
      </c>
      <c r="B75" s="45" t="s">
        <v>131</v>
      </c>
      <c r="C75" s="44">
        <v>7000</v>
      </c>
      <c r="D75" s="44"/>
      <c r="E75" s="44"/>
      <c r="F75" s="44"/>
      <c r="G75" s="44"/>
      <c r="H75" s="44"/>
      <c r="I75" s="44"/>
      <c r="J75" s="44">
        <f t="shared" si="8"/>
        <v>7000</v>
      </c>
      <c r="K75" s="44">
        <v>43.599999999999994</v>
      </c>
      <c r="L75" s="44">
        <f t="shared" si="6"/>
        <v>6956.4</v>
      </c>
      <c r="M75" s="54">
        <f t="shared" si="9"/>
        <v>1.794619991871606E-5</v>
      </c>
    </row>
    <row r="76" spans="1:13" x14ac:dyDescent="0.2">
      <c r="A76" s="57" t="s">
        <v>132</v>
      </c>
      <c r="B76" s="45" t="s">
        <v>133</v>
      </c>
      <c r="C76" s="44">
        <v>2000</v>
      </c>
      <c r="D76" s="44"/>
      <c r="E76" s="44"/>
      <c r="F76" s="44"/>
      <c r="G76" s="44"/>
      <c r="H76" s="44"/>
      <c r="I76" s="44"/>
      <c r="J76" s="44">
        <f t="shared" si="8"/>
        <v>2000</v>
      </c>
      <c r="K76" s="44">
        <v>0</v>
      </c>
      <c r="L76" s="44">
        <f t="shared" si="6"/>
        <v>2000</v>
      </c>
      <c r="M76" s="54">
        <f t="shared" si="9"/>
        <v>0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44"/>
      <c r="G77" s="44"/>
      <c r="H77" s="44"/>
      <c r="I77" s="44"/>
      <c r="J77" s="44">
        <f t="shared" si="8"/>
        <v>15000</v>
      </c>
      <c r="K77" s="44">
        <v>12152.13</v>
      </c>
      <c r="L77" s="44">
        <f t="shared" si="6"/>
        <v>2847.8700000000008</v>
      </c>
      <c r="M77" s="54"/>
    </row>
    <row r="78" spans="1:13" x14ac:dyDescent="0.2">
      <c r="A78" s="57"/>
      <c r="B78" s="45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44"/>
      <c r="G80" s="44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44"/>
      <c r="G81" s="44"/>
      <c r="H81" s="44"/>
      <c r="I81" s="44"/>
      <c r="J81" s="44">
        <f t="shared" si="8"/>
        <v>108880</v>
      </c>
      <c r="K81" s="44">
        <v>24371.5</v>
      </c>
      <c r="L81" s="44">
        <f t="shared" si="6"/>
        <v>84508.5</v>
      </c>
      <c r="M81" s="54">
        <f t="shared" ref="M81:M117" si="10">K81/$K$139</f>
        <v>1.0031555305481388E-2</v>
      </c>
    </row>
    <row r="82" spans="1:13" ht="15" hidden="1" customHeight="1" x14ac:dyDescent="0.2">
      <c r="A82" s="57" t="s">
        <v>140</v>
      </c>
      <c r="B82" s="45" t="s">
        <v>141</v>
      </c>
      <c r="C82" s="44">
        <v>0</v>
      </c>
      <c r="D82" s="44"/>
      <c r="E82" s="44"/>
      <c r="F82" s="44"/>
      <c r="G82" s="44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>
        <f t="shared" si="10"/>
        <v>0</v>
      </c>
    </row>
    <row r="83" spans="1:13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44"/>
      <c r="G83" s="44"/>
      <c r="H83" s="44"/>
      <c r="I83" s="44"/>
      <c r="J83" s="44">
        <f t="shared" si="8"/>
        <v>15500</v>
      </c>
      <c r="K83" s="44">
        <v>0</v>
      </c>
      <c r="L83" s="44">
        <f t="shared" si="6"/>
        <v>15500</v>
      </c>
      <c r="M83" s="54">
        <f t="shared" si="10"/>
        <v>0</v>
      </c>
    </row>
    <row r="84" spans="1:13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44"/>
      <c r="G84" s="44"/>
      <c r="H84" s="44"/>
      <c r="I84" s="44"/>
      <c r="J84" s="44">
        <f t="shared" si="8"/>
        <v>10800</v>
      </c>
      <c r="K84" s="44">
        <v>0</v>
      </c>
      <c r="L84" s="44">
        <f t="shared" si="6"/>
        <v>10800</v>
      </c>
      <c r="M84" s="54">
        <f t="shared" si="10"/>
        <v>0</v>
      </c>
    </row>
    <row r="85" spans="1:13" ht="15" hidden="1" customHeight="1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44"/>
      <c r="G85" s="44"/>
      <c r="H85" s="44"/>
      <c r="I85" s="44"/>
      <c r="J85" s="44">
        <f t="shared" si="8"/>
        <v>6500</v>
      </c>
      <c r="K85" s="44">
        <v>0</v>
      </c>
      <c r="L85" s="44">
        <f t="shared" si="6"/>
        <v>6500</v>
      </c>
      <c r="M85" s="54">
        <f t="shared" si="10"/>
        <v>0</v>
      </c>
    </row>
    <row r="86" spans="1:13" x14ac:dyDescent="0.2">
      <c r="A86" s="57" t="s">
        <v>144</v>
      </c>
      <c r="B86" s="45" t="s">
        <v>145</v>
      </c>
      <c r="C86" s="44">
        <v>2750</v>
      </c>
      <c r="D86" s="44"/>
      <c r="E86" s="44"/>
      <c r="F86" s="44"/>
      <c r="G86" s="44"/>
      <c r="H86" s="44"/>
      <c r="I86" s="44"/>
      <c r="J86" s="44">
        <f t="shared" si="8"/>
        <v>2750</v>
      </c>
      <c r="K86" s="44">
        <v>996</v>
      </c>
      <c r="L86" s="44">
        <f t="shared" si="6"/>
        <v>1754</v>
      </c>
      <c r="M86" s="54">
        <f t="shared" si="10"/>
        <v>4.0996364951929355E-4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44"/>
      <c r="G87" s="44"/>
      <c r="H87" s="44"/>
      <c r="I87" s="44"/>
      <c r="J87" s="44">
        <f t="shared" si="8"/>
        <v>32800</v>
      </c>
      <c r="K87" s="44">
        <v>96</v>
      </c>
      <c r="L87" s="44">
        <f t="shared" si="6"/>
        <v>32704</v>
      </c>
      <c r="M87" s="54">
        <f t="shared" si="10"/>
        <v>3.9514568628365641E-5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44"/>
      <c r="G88" s="44"/>
      <c r="H88" s="44"/>
      <c r="I88" s="44"/>
      <c r="J88" s="44">
        <f t="shared" si="8"/>
        <v>5200</v>
      </c>
      <c r="K88" s="44">
        <v>1225.5</v>
      </c>
      <c r="L88" s="44">
        <f t="shared" si="6"/>
        <v>3974.5</v>
      </c>
      <c r="M88" s="54">
        <f t="shared" si="10"/>
        <v>5.0442816514648017E-4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44"/>
      <c r="G89" s="44"/>
      <c r="H89" s="44"/>
      <c r="I89" s="44"/>
      <c r="J89" s="44">
        <f t="shared" si="8"/>
        <v>4000</v>
      </c>
      <c r="K89" s="44">
        <v>1105.7</v>
      </c>
      <c r="L89" s="44">
        <f t="shared" si="6"/>
        <v>2894.3</v>
      </c>
      <c r="M89" s="54">
        <f t="shared" si="10"/>
        <v>4.551172763789989E-4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44"/>
      <c r="G90" s="44"/>
      <c r="H90" s="44"/>
      <c r="I90" s="44"/>
      <c r="J90" s="44">
        <f t="shared" si="8"/>
        <v>6000</v>
      </c>
      <c r="K90" s="44">
        <v>787.05</v>
      </c>
      <c r="L90" s="44">
        <f t="shared" si="6"/>
        <v>5212.95</v>
      </c>
      <c r="M90" s="54">
        <f t="shared" si="10"/>
        <v>3.2395772123911643E-4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44"/>
      <c r="G91" s="44"/>
      <c r="H91" s="44"/>
      <c r="I91" s="44"/>
      <c r="J91" s="44">
        <f t="shared" si="8"/>
        <v>875</v>
      </c>
      <c r="K91" s="44">
        <v>795</v>
      </c>
      <c r="L91" s="44">
        <f t="shared" si="6"/>
        <v>80</v>
      </c>
      <c r="M91" s="54">
        <f t="shared" si="10"/>
        <v>3.27230021453653E-4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44"/>
      <c r="G92" s="44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>
        <f t="shared" si="10"/>
        <v>0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44"/>
      <c r="G93" s="44"/>
      <c r="H93" s="44"/>
      <c r="I93" s="44"/>
      <c r="J93" s="44">
        <f t="shared" si="8"/>
        <v>2000</v>
      </c>
      <c r="K93" s="44">
        <v>220</v>
      </c>
      <c r="L93" s="44">
        <f t="shared" si="6"/>
        <v>1780</v>
      </c>
      <c r="M93" s="54">
        <f t="shared" si="10"/>
        <v>9.055421977333793E-5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44"/>
      <c r="G94" s="44"/>
      <c r="H94" s="44"/>
      <c r="I94" s="44"/>
      <c r="J94" s="44">
        <f t="shared" si="8"/>
        <v>8000</v>
      </c>
      <c r="K94" s="44">
        <v>2358.3199999999997</v>
      </c>
      <c r="L94" s="44">
        <f t="shared" si="6"/>
        <v>5641.68</v>
      </c>
      <c r="M94" s="54">
        <f t="shared" si="10"/>
        <v>9.7070830716299223E-4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44"/>
      <c r="G95" s="44"/>
      <c r="H95" s="44"/>
      <c r="I95" s="44"/>
      <c r="J95" s="44">
        <f t="shared" si="8"/>
        <v>2000</v>
      </c>
      <c r="K95" s="44">
        <v>112.89000000000001</v>
      </c>
      <c r="L95" s="44">
        <f t="shared" ref="L95:L138" si="11">J95-K95</f>
        <v>1887.11</v>
      </c>
      <c r="M95" s="54">
        <f t="shared" si="10"/>
        <v>4.6466663046418733E-5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44"/>
      <c r="G96" s="44"/>
      <c r="H96" s="44"/>
      <c r="I96" s="44"/>
      <c r="J96" s="44">
        <f t="shared" si="8"/>
        <v>25500</v>
      </c>
      <c r="K96" s="44">
        <v>4426.1399999999994</v>
      </c>
      <c r="L96" s="44">
        <f t="shared" si="11"/>
        <v>21073.86</v>
      </c>
      <c r="M96" s="54">
        <f t="shared" si="10"/>
        <v>1.8218438832161906E-3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44"/>
      <c r="G97" s="44"/>
      <c r="H97" s="44"/>
      <c r="I97" s="44"/>
      <c r="J97" s="44">
        <f t="shared" si="8"/>
        <v>9600</v>
      </c>
      <c r="K97" s="44">
        <v>44.7</v>
      </c>
      <c r="L97" s="44">
        <f t="shared" si="11"/>
        <v>9555.2999999999993</v>
      </c>
      <c r="M97" s="54">
        <f t="shared" si="10"/>
        <v>1.8398971017582752E-5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44"/>
      <c r="G98" s="44"/>
      <c r="H98" s="44"/>
      <c r="I98" s="44"/>
      <c r="J98" s="44">
        <f t="shared" si="8"/>
        <v>3000</v>
      </c>
      <c r="K98" s="44">
        <v>0</v>
      </c>
      <c r="L98" s="44">
        <f t="shared" si="11"/>
        <v>3000</v>
      </c>
      <c r="M98" s="54">
        <f t="shared" si="10"/>
        <v>0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44"/>
      <c r="G99" s="44"/>
      <c r="H99" s="44"/>
      <c r="I99" s="44"/>
      <c r="J99" s="44">
        <f t="shared" si="8"/>
        <v>210345</v>
      </c>
      <c r="K99" s="44">
        <v>189835.81</v>
      </c>
      <c r="L99" s="44">
        <f t="shared" si="11"/>
        <v>20509.190000000002</v>
      </c>
      <c r="M99" s="54">
        <f t="shared" si="10"/>
        <v>7.8138334816316463E-2</v>
      </c>
    </row>
    <row r="100" spans="1:13" x14ac:dyDescent="0.2">
      <c r="A100" s="57">
        <v>272</v>
      </c>
      <c r="B100" s="45" t="s">
        <v>172</v>
      </c>
      <c r="C100" s="44">
        <v>8000</v>
      </c>
      <c r="D100" s="44">
        <v>35000</v>
      </c>
      <c r="E100" s="44"/>
      <c r="F100" s="44"/>
      <c r="G100" s="44"/>
      <c r="H100" s="44"/>
      <c r="I100" s="44"/>
      <c r="J100" s="44">
        <f t="shared" si="8"/>
        <v>43000</v>
      </c>
      <c r="K100" s="44">
        <v>0</v>
      </c>
      <c r="L100" s="44">
        <f t="shared" si="11"/>
        <v>43000</v>
      </c>
      <c r="M100" s="54">
        <f t="shared" si="10"/>
        <v>0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44"/>
      <c r="G101" s="44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>
        <f t="shared" si="10"/>
        <v>0</v>
      </c>
    </row>
    <row r="102" spans="1:13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44"/>
      <c r="G102" s="44"/>
      <c r="H102" s="44"/>
      <c r="I102" s="44"/>
      <c r="J102" s="44">
        <f t="shared" si="8"/>
        <v>15450</v>
      </c>
      <c r="K102" s="44">
        <v>0</v>
      </c>
      <c r="L102" s="44">
        <f t="shared" si="11"/>
        <v>15450</v>
      </c>
      <c r="M102" s="54">
        <f t="shared" si="10"/>
        <v>0</v>
      </c>
    </row>
    <row r="103" spans="1:13" ht="15" hidden="1" customHeight="1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44"/>
      <c r="G103" s="44"/>
      <c r="H103" s="44"/>
      <c r="I103" s="44"/>
      <c r="J103" s="44">
        <f t="shared" si="8"/>
        <v>75000</v>
      </c>
      <c r="K103" s="44">
        <v>0</v>
      </c>
      <c r="L103" s="44">
        <f t="shared" si="11"/>
        <v>75000</v>
      </c>
      <c r="M103" s="54">
        <f t="shared" si="10"/>
        <v>0</v>
      </c>
    </row>
    <row r="104" spans="1:13" x14ac:dyDescent="0.2">
      <c r="A104" s="57">
        <v>279</v>
      </c>
      <c r="B104" s="45" t="s">
        <v>242</v>
      </c>
      <c r="C104" s="44">
        <v>750</v>
      </c>
      <c r="D104" s="44"/>
      <c r="E104" s="44"/>
      <c r="F104" s="44"/>
      <c r="G104" s="44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>
        <f t="shared" si="10"/>
        <v>0</v>
      </c>
    </row>
    <row r="105" spans="1:13" ht="15" hidden="1" customHeight="1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44"/>
      <c r="G105" s="44"/>
      <c r="H105" s="44"/>
      <c r="I105" s="44"/>
      <c r="J105" s="44">
        <f t="shared" si="8"/>
        <v>8500</v>
      </c>
      <c r="K105" s="44">
        <v>0</v>
      </c>
      <c r="L105" s="44">
        <f t="shared" si="11"/>
        <v>8500</v>
      </c>
      <c r="M105" s="54">
        <f t="shared" si="10"/>
        <v>0</v>
      </c>
    </row>
    <row r="106" spans="1:13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44"/>
      <c r="G106" s="44"/>
      <c r="H106" s="44"/>
      <c r="I106" s="44"/>
      <c r="J106" s="44">
        <f t="shared" si="8"/>
        <v>5250</v>
      </c>
      <c r="K106" s="44">
        <v>140.75</v>
      </c>
      <c r="L106" s="44">
        <f t="shared" si="11"/>
        <v>5109.25</v>
      </c>
      <c r="M106" s="54">
        <f t="shared" si="10"/>
        <v>5.7934120150442334E-5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44"/>
      <c r="G107" s="44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>
        <f t="shared" si="10"/>
        <v>0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44"/>
      <c r="G108" s="44"/>
      <c r="H108" s="44"/>
      <c r="I108" s="44"/>
      <c r="J108" s="44">
        <f t="shared" si="8"/>
        <v>680637</v>
      </c>
      <c r="K108" s="44">
        <v>678648.14999999991</v>
      </c>
      <c r="L108" s="44">
        <f t="shared" si="11"/>
        <v>1988.8500000000931</v>
      </c>
      <c r="M108" s="54">
        <f t="shared" si="10"/>
        <v>0.27933842601758729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44"/>
      <c r="G109" s="44"/>
      <c r="H109" s="44"/>
      <c r="I109" s="44"/>
      <c r="J109" s="44">
        <f t="shared" ref="J109:J138" si="12">C109+D109-E109+F109-G109+H109-I109</f>
        <v>3247.82</v>
      </c>
      <c r="K109" s="44">
        <v>0</v>
      </c>
      <c r="L109" s="44">
        <f t="shared" si="11"/>
        <v>3247.82</v>
      </c>
      <c r="M109" s="54">
        <f t="shared" si="10"/>
        <v>0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44"/>
      <c r="G110" s="44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>
        <f t="shared" si="10"/>
        <v>0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44"/>
      <c r="G111" s="44"/>
      <c r="H111" s="44"/>
      <c r="I111" s="44"/>
      <c r="J111" s="44">
        <f t="shared" si="12"/>
        <v>6700</v>
      </c>
      <c r="K111" s="44">
        <v>3521.1</v>
      </c>
      <c r="L111" s="44">
        <f t="shared" si="11"/>
        <v>3178.9</v>
      </c>
      <c r="M111" s="54">
        <f t="shared" si="10"/>
        <v>1.4493202874722737E-3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44"/>
      <c r="G112" s="44"/>
      <c r="H112" s="44"/>
      <c r="I112" s="44"/>
      <c r="J112" s="44">
        <f t="shared" si="12"/>
        <v>2000</v>
      </c>
      <c r="K112" s="44">
        <v>493.1</v>
      </c>
      <c r="L112" s="44">
        <f t="shared" si="11"/>
        <v>1506.9</v>
      </c>
      <c r="M112" s="54">
        <f t="shared" si="10"/>
        <v>2.0296493531924063E-4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44"/>
      <c r="G113" s="44"/>
      <c r="H113" s="44"/>
      <c r="I113" s="44"/>
      <c r="J113" s="44">
        <f t="shared" si="12"/>
        <v>40400</v>
      </c>
      <c r="K113" s="44">
        <v>0</v>
      </c>
      <c r="L113" s="44">
        <f t="shared" si="11"/>
        <v>40400</v>
      </c>
      <c r="M113" s="54">
        <f t="shared" si="10"/>
        <v>0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44"/>
      <c r="G114" s="44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>
        <f t="shared" si="10"/>
        <v>0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44"/>
      <c r="G115" s="44"/>
      <c r="H115" s="44"/>
      <c r="I115" s="44"/>
      <c r="J115" s="44">
        <f t="shared" si="12"/>
        <v>13000</v>
      </c>
      <c r="K115" s="44">
        <v>436.99</v>
      </c>
      <c r="L115" s="44">
        <f t="shared" si="11"/>
        <v>12563.01</v>
      </c>
      <c r="M115" s="54">
        <f t="shared" si="10"/>
        <v>1.7986949317614067E-4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44"/>
      <c r="G116" s="44"/>
      <c r="H116" s="44"/>
      <c r="I116" s="44"/>
      <c r="J116" s="44">
        <f t="shared" si="12"/>
        <v>81250</v>
      </c>
      <c r="K116" s="44">
        <v>43538.51</v>
      </c>
      <c r="L116" s="44">
        <f t="shared" si="11"/>
        <v>37711.49</v>
      </c>
      <c r="M116" s="54">
        <f t="shared" si="10"/>
        <v>1.7920890014289415E-2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44"/>
      <c r="G117" s="44"/>
      <c r="H117" s="44"/>
      <c r="I117" s="44"/>
      <c r="J117" s="44">
        <f t="shared" si="12"/>
        <v>17000</v>
      </c>
      <c r="K117" s="44">
        <v>1615.4</v>
      </c>
      <c r="L117" s="44">
        <f t="shared" si="11"/>
        <v>15384.6</v>
      </c>
      <c r="M117" s="54">
        <f t="shared" si="10"/>
        <v>6.6491493919022772E-4</v>
      </c>
    </row>
    <row r="118" spans="1:13" x14ac:dyDescent="0.2">
      <c r="A118" s="57"/>
      <c r="B118" s="45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54"/>
    </row>
    <row r="120" spans="1:13" x14ac:dyDescent="0.2">
      <c r="A120" s="57"/>
      <c r="B120" s="45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54"/>
    </row>
    <row r="121" spans="1:13" x14ac:dyDescent="0.2">
      <c r="A121" s="57"/>
      <c r="B121" s="45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54"/>
    </row>
    <row r="122" spans="1:13" ht="15.75" x14ac:dyDescent="0.25">
      <c r="A122" s="55">
        <v>3</v>
      </c>
      <c r="B122" s="56" t="s">
        <v>200</v>
      </c>
      <c r="C122" s="42"/>
      <c r="D122" s="44"/>
      <c r="E122" s="44"/>
      <c r="F122" s="44"/>
      <c r="G122" s="44"/>
      <c r="H122" s="44"/>
      <c r="I122" s="44"/>
      <c r="J122" s="44"/>
      <c r="K122" s="44"/>
      <c r="L122" s="44"/>
      <c r="M122" s="54"/>
    </row>
    <row r="123" spans="1:13" x14ac:dyDescent="0.2">
      <c r="A123" s="58" t="s">
        <v>201</v>
      </c>
      <c r="B123" s="59" t="s">
        <v>202</v>
      </c>
      <c r="C123" s="60">
        <v>20000</v>
      </c>
      <c r="D123" s="44">
        <v>6500</v>
      </c>
      <c r="E123" s="44"/>
      <c r="F123" s="44"/>
      <c r="G123" s="44"/>
      <c r="H123" s="44"/>
      <c r="I123" s="44"/>
      <c r="J123" s="44">
        <f t="shared" si="12"/>
        <v>26500</v>
      </c>
      <c r="K123" s="44">
        <v>0</v>
      </c>
      <c r="L123" s="44">
        <f t="shared" si="11"/>
        <v>26500</v>
      </c>
      <c r="M123" s="54">
        <f t="shared" ref="M123:M129" si="13">K123/$K$139</f>
        <v>0</v>
      </c>
    </row>
    <row r="124" spans="1:13" ht="15" hidden="1" customHeight="1" x14ac:dyDescent="0.2">
      <c r="A124" s="58" t="s">
        <v>203</v>
      </c>
      <c r="B124" s="59" t="s">
        <v>204</v>
      </c>
      <c r="C124" s="60">
        <v>0</v>
      </c>
      <c r="D124" s="44"/>
      <c r="E124" s="44"/>
      <c r="F124" s="44"/>
      <c r="G124" s="44"/>
      <c r="H124" s="44"/>
      <c r="I124" s="44"/>
      <c r="J124" s="44">
        <f t="shared" si="12"/>
        <v>0</v>
      </c>
      <c r="K124" s="44">
        <v>0</v>
      </c>
      <c r="L124" s="44">
        <f t="shared" si="11"/>
        <v>0</v>
      </c>
      <c r="M124" s="54">
        <f t="shared" si="13"/>
        <v>0</v>
      </c>
    </row>
    <row r="125" spans="1:13" x14ac:dyDescent="0.2">
      <c r="A125" s="58" t="s">
        <v>203</v>
      </c>
      <c r="B125" s="59" t="s">
        <v>204</v>
      </c>
      <c r="C125" s="60">
        <v>4000</v>
      </c>
      <c r="D125" s="44"/>
      <c r="E125" s="44"/>
      <c r="F125" s="44"/>
      <c r="G125" s="44"/>
      <c r="H125" s="44"/>
      <c r="I125" s="44"/>
      <c r="J125" s="44">
        <f t="shared" si="12"/>
        <v>4000</v>
      </c>
      <c r="K125" s="44">
        <v>0</v>
      </c>
      <c r="L125" s="44">
        <f t="shared" si="11"/>
        <v>4000</v>
      </c>
      <c r="M125" s="54">
        <f t="shared" si="13"/>
        <v>0</v>
      </c>
    </row>
    <row r="126" spans="1:13" x14ac:dyDescent="0.2">
      <c r="A126" s="58" t="s">
        <v>205</v>
      </c>
      <c r="B126" s="59" t="s">
        <v>206</v>
      </c>
      <c r="C126" s="60">
        <v>76750</v>
      </c>
      <c r="D126" s="44"/>
      <c r="E126" s="44"/>
      <c r="F126" s="44"/>
      <c r="G126" s="44"/>
      <c r="H126" s="44"/>
      <c r="I126" s="44"/>
      <c r="J126" s="44">
        <f t="shared" si="12"/>
        <v>76750</v>
      </c>
      <c r="K126" s="44">
        <v>0</v>
      </c>
      <c r="L126" s="44">
        <f t="shared" si="11"/>
        <v>76750</v>
      </c>
      <c r="M126" s="54">
        <f t="shared" si="13"/>
        <v>0</v>
      </c>
    </row>
    <row r="127" spans="1:13" ht="15" hidden="1" customHeight="1" x14ac:dyDescent="0.2">
      <c r="A127" s="58" t="s">
        <v>207</v>
      </c>
      <c r="B127" s="59" t="s">
        <v>208</v>
      </c>
      <c r="C127" s="60">
        <v>0</v>
      </c>
      <c r="D127" s="44"/>
      <c r="E127" s="44"/>
      <c r="F127" s="44"/>
      <c r="G127" s="44"/>
      <c r="H127" s="44"/>
      <c r="I127" s="44"/>
      <c r="J127" s="44">
        <f t="shared" si="12"/>
        <v>0</v>
      </c>
      <c r="K127" s="44">
        <v>0</v>
      </c>
      <c r="L127" s="44">
        <f t="shared" si="11"/>
        <v>0</v>
      </c>
      <c r="M127" s="54">
        <f t="shared" si="13"/>
        <v>0</v>
      </c>
    </row>
    <row r="128" spans="1:13" x14ac:dyDescent="0.2">
      <c r="A128" s="58" t="s">
        <v>234</v>
      </c>
      <c r="B128" s="59" t="s">
        <v>243</v>
      </c>
      <c r="C128" s="60">
        <v>1000</v>
      </c>
      <c r="D128" s="44"/>
      <c r="E128" s="44"/>
      <c r="F128" s="44"/>
      <c r="G128" s="44"/>
      <c r="H128" s="44"/>
      <c r="I128" s="44"/>
      <c r="J128" s="44">
        <f t="shared" si="12"/>
        <v>1000</v>
      </c>
      <c r="K128" s="44">
        <v>0</v>
      </c>
      <c r="L128" s="44">
        <f t="shared" si="11"/>
        <v>1000</v>
      </c>
      <c r="M128" s="54">
        <f t="shared" si="13"/>
        <v>0</v>
      </c>
    </row>
    <row r="129" spans="1:13" x14ac:dyDescent="0.2">
      <c r="A129" s="58" t="s">
        <v>209</v>
      </c>
      <c r="B129" s="59" t="s">
        <v>210</v>
      </c>
      <c r="C129" s="60">
        <v>20000</v>
      </c>
      <c r="D129" s="44">
        <v>9250</v>
      </c>
      <c r="E129" s="44"/>
      <c r="F129" s="44"/>
      <c r="G129" s="44"/>
      <c r="H129" s="44"/>
      <c r="I129" s="44"/>
      <c r="J129" s="44">
        <f t="shared" si="12"/>
        <v>29250</v>
      </c>
      <c r="K129" s="44">
        <v>14170</v>
      </c>
      <c r="L129" s="44">
        <f t="shared" si="11"/>
        <v>15080</v>
      </c>
      <c r="M129" s="54">
        <f t="shared" si="13"/>
        <v>5.8325149735827201E-3</v>
      </c>
    </row>
    <row r="130" spans="1:13" x14ac:dyDescent="0.2">
      <c r="A130" s="58" t="s">
        <v>211</v>
      </c>
      <c r="B130" s="59" t="s">
        <v>212</v>
      </c>
      <c r="C130" s="60">
        <v>9000</v>
      </c>
      <c r="D130" s="44"/>
      <c r="E130" s="44"/>
      <c r="F130" s="44"/>
      <c r="G130" s="44"/>
      <c r="H130" s="44"/>
      <c r="I130" s="44"/>
      <c r="J130" s="44">
        <f t="shared" si="12"/>
        <v>9000</v>
      </c>
      <c r="K130" s="44">
        <v>0</v>
      </c>
      <c r="L130" s="44">
        <f t="shared" si="11"/>
        <v>9000</v>
      </c>
      <c r="M130" s="54"/>
    </row>
    <row r="131" spans="1:13" x14ac:dyDescent="0.2">
      <c r="A131" s="58"/>
      <c r="B131" s="59"/>
      <c r="C131" s="60"/>
      <c r="D131" s="44"/>
      <c r="E131" s="44"/>
      <c r="F131" s="44"/>
      <c r="G131" s="44"/>
      <c r="H131" s="44"/>
      <c r="I131" s="44"/>
      <c r="J131" s="44"/>
      <c r="K131" s="44"/>
      <c r="L131" s="44"/>
      <c r="M131" s="54"/>
    </row>
    <row r="132" spans="1:13" x14ac:dyDescent="0.2">
      <c r="A132" s="57"/>
      <c r="B132" s="45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54"/>
    </row>
    <row r="133" spans="1:13" ht="15.75" x14ac:dyDescent="0.25">
      <c r="A133" s="55">
        <v>4</v>
      </c>
      <c r="B133" s="56" t="s">
        <v>213</v>
      </c>
      <c r="C133" s="42"/>
      <c r="D133" s="44"/>
      <c r="E133" s="44"/>
      <c r="F133" s="44"/>
      <c r="G133" s="44"/>
      <c r="H133" s="44"/>
      <c r="I133" s="44"/>
      <c r="J133" s="44"/>
      <c r="K133" s="44"/>
      <c r="L133" s="44"/>
      <c r="M133" s="54"/>
    </row>
    <row r="134" spans="1:13" x14ac:dyDescent="0.2">
      <c r="A134" s="57" t="s">
        <v>214</v>
      </c>
      <c r="B134" s="45" t="s">
        <v>215</v>
      </c>
      <c r="C134" s="44">
        <v>30410</v>
      </c>
      <c r="D134" s="44"/>
      <c r="E134" s="44"/>
      <c r="F134" s="44"/>
      <c r="G134" s="44"/>
      <c r="H134" s="44"/>
      <c r="I134" s="44"/>
      <c r="J134" s="44">
        <f t="shared" si="12"/>
        <v>30410</v>
      </c>
      <c r="K134" s="44">
        <v>0</v>
      </c>
      <c r="L134" s="44">
        <f t="shared" si="11"/>
        <v>30410</v>
      </c>
      <c r="M134" s="54">
        <f>K134/$K$139</f>
        <v>0</v>
      </c>
    </row>
    <row r="135" spans="1:13" x14ac:dyDescent="0.2">
      <c r="A135" s="57" t="s">
        <v>216</v>
      </c>
      <c r="B135" s="45" t="s">
        <v>217</v>
      </c>
      <c r="C135" s="44">
        <v>6000</v>
      </c>
      <c r="D135" s="44"/>
      <c r="E135" s="44"/>
      <c r="F135" s="44"/>
      <c r="G135" s="44"/>
      <c r="H135" s="44"/>
      <c r="I135" s="44"/>
      <c r="J135" s="44">
        <f t="shared" si="12"/>
        <v>6000</v>
      </c>
      <c r="K135" s="44">
        <v>0</v>
      </c>
      <c r="L135" s="44">
        <f t="shared" si="11"/>
        <v>6000</v>
      </c>
      <c r="M135" s="54">
        <f>K135/$K$139</f>
        <v>0</v>
      </c>
    </row>
    <row r="136" spans="1:13" x14ac:dyDescent="0.2">
      <c r="A136" s="57" t="s">
        <v>218</v>
      </c>
      <c r="B136" s="45" t="s">
        <v>219</v>
      </c>
      <c r="C136" s="44">
        <v>131200</v>
      </c>
      <c r="D136" s="44"/>
      <c r="E136" s="44"/>
      <c r="F136" s="44"/>
      <c r="G136" s="44"/>
      <c r="H136" s="44"/>
      <c r="I136" s="44"/>
      <c r="J136" s="44">
        <f t="shared" si="12"/>
        <v>131200</v>
      </c>
      <c r="K136" s="44">
        <v>42265.020000000004</v>
      </c>
      <c r="L136" s="44">
        <f t="shared" si="11"/>
        <v>88934.98</v>
      </c>
      <c r="M136" s="54">
        <f>K136/$K$139</f>
        <v>1.7396708680929653E-2</v>
      </c>
    </row>
    <row r="137" spans="1:13" ht="15" hidden="1" customHeight="1" x14ac:dyDescent="0.2">
      <c r="A137" s="57" t="s">
        <v>220</v>
      </c>
      <c r="B137" s="45" t="s">
        <v>221</v>
      </c>
      <c r="C137" s="44">
        <v>0</v>
      </c>
      <c r="D137" s="44"/>
      <c r="E137" s="44"/>
      <c r="F137" s="44"/>
      <c r="G137" s="44"/>
      <c r="H137" s="44"/>
      <c r="I137" s="44"/>
      <c r="J137" s="44">
        <f t="shared" si="12"/>
        <v>0</v>
      </c>
      <c r="K137" s="44">
        <v>0</v>
      </c>
      <c r="L137" s="44">
        <f t="shared" si="11"/>
        <v>0</v>
      </c>
      <c r="M137" s="54">
        <f>K137/$K$139</f>
        <v>0</v>
      </c>
    </row>
    <row r="138" spans="1:13" ht="15.75" thickBot="1" x14ac:dyDescent="0.25">
      <c r="A138" s="57" t="s">
        <v>222</v>
      </c>
      <c r="B138" s="45" t="s">
        <v>223</v>
      </c>
      <c r="C138" s="44">
        <v>6800</v>
      </c>
      <c r="D138" s="44"/>
      <c r="E138" s="44"/>
      <c r="F138" s="44"/>
      <c r="G138" s="44"/>
      <c r="H138" s="44"/>
      <c r="I138" s="44"/>
      <c r="J138" s="44">
        <f t="shared" si="12"/>
        <v>6800</v>
      </c>
      <c r="K138" s="44">
        <v>0</v>
      </c>
      <c r="L138" s="44">
        <f t="shared" si="11"/>
        <v>6800</v>
      </c>
      <c r="M138" s="61">
        <f>K138/$K$139</f>
        <v>0</v>
      </c>
    </row>
    <row r="139" spans="1:13" ht="16.5" thickBot="1" x14ac:dyDescent="0.3">
      <c r="A139" s="48"/>
      <c r="B139" s="49" t="s">
        <v>230</v>
      </c>
      <c r="C139" s="50">
        <f t="shared" ref="C139:L139" si="14">SUM(C28:C138)</f>
        <v>5636660.8700000001</v>
      </c>
      <c r="D139" s="50">
        <f t="shared" si="14"/>
        <v>284737.37</v>
      </c>
      <c r="E139" s="50">
        <f t="shared" si="14"/>
        <v>0</v>
      </c>
      <c r="F139" s="50">
        <f t="shared" si="14"/>
        <v>0</v>
      </c>
      <c r="G139" s="50">
        <f t="shared" si="14"/>
        <v>0</v>
      </c>
      <c r="H139" s="50">
        <f t="shared" si="14"/>
        <v>0</v>
      </c>
      <c r="I139" s="50">
        <f t="shared" si="14"/>
        <v>0</v>
      </c>
      <c r="J139" s="50">
        <f t="shared" si="14"/>
        <v>5921398.2400000002</v>
      </c>
      <c r="K139" s="50">
        <f t="shared" si="14"/>
        <v>2429483.69</v>
      </c>
      <c r="L139" s="50">
        <f t="shared" si="14"/>
        <v>3491914.55</v>
      </c>
      <c r="M139" s="62">
        <v>1</v>
      </c>
    </row>
    <row r="140" spans="1:13" x14ac:dyDescent="0.2">
      <c r="A140" s="70"/>
      <c r="C140" s="89">
        <f>C22-C139</f>
        <v>0</v>
      </c>
      <c r="D140" s="89">
        <f>D22-D139</f>
        <v>0</v>
      </c>
      <c r="E140" s="72"/>
      <c r="F140" s="72"/>
      <c r="G140" s="72"/>
      <c r="H140" s="72"/>
      <c r="I140" s="72"/>
      <c r="J140" s="72"/>
      <c r="K140" s="72"/>
      <c r="L140" s="72"/>
    </row>
    <row r="141" spans="1:13" ht="15.75" thickBot="1" x14ac:dyDescent="0.25">
      <c r="E141" s="73"/>
      <c r="J141" s="69"/>
      <c r="K141" s="72"/>
    </row>
    <row r="142" spans="1:13" ht="15.75" x14ac:dyDescent="0.25">
      <c r="A142" s="2" t="s">
        <v>224</v>
      </c>
      <c r="B142" s="3"/>
      <c r="C142" s="4"/>
      <c r="D142" s="5"/>
      <c r="E142" s="5"/>
      <c r="F142" s="5"/>
      <c r="G142" s="5"/>
      <c r="H142" s="5"/>
      <c r="I142" s="5"/>
      <c r="J142" s="5"/>
      <c r="K142" s="5"/>
    </row>
    <row r="143" spans="1:13" ht="15.75" x14ac:dyDescent="0.25">
      <c r="A143" s="6" t="s">
        <v>2</v>
      </c>
      <c r="B143" s="7"/>
      <c r="C143" s="8"/>
      <c r="D143" s="5"/>
      <c r="E143" s="5"/>
      <c r="F143" s="5"/>
      <c r="G143" s="5"/>
      <c r="H143" s="5"/>
      <c r="I143" s="5"/>
      <c r="J143" s="5"/>
      <c r="K143" s="5"/>
    </row>
    <row r="144" spans="1:13" ht="6" customHeight="1" thickBot="1" x14ac:dyDescent="0.25">
      <c r="A144" s="9"/>
      <c r="B144" s="10"/>
      <c r="C144" s="11"/>
      <c r="D144" s="5"/>
      <c r="E144" s="5"/>
      <c r="F144" s="5"/>
      <c r="G144" s="5"/>
      <c r="H144" s="5"/>
      <c r="I144" s="5"/>
      <c r="J144" s="5"/>
      <c r="K144" s="5"/>
    </row>
    <row r="145" spans="1:11" ht="8.1" customHeight="1" x14ac:dyDescent="0.2">
      <c r="A145" s="74"/>
      <c r="B145" s="75"/>
      <c r="C145" s="76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77" t="s">
        <v>225</v>
      </c>
      <c r="B146" s="78"/>
      <c r="C146" s="79"/>
      <c r="D146" s="5"/>
      <c r="E146" s="5"/>
      <c r="F146" s="5"/>
      <c r="G146" s="5"/>
      <c r="H146" s="5"/>
      <c r="I146" s="5"/>
      <c r="J146" s="5"/>
    </row>
    <row r="147" spans="1:11" x14ac:dyDescent="0.2">
      <c r="A147" s="80" t="s">
        <v>244</v>
      </c>
      <c r="B147" s="78"/>
      <c r="C147" s="81">
        <f>1483606.58-29113.73</f>
        <v>1454492.85</v>
      </c>
      <c r="D147" s="5"/>
      <c r="E147" s="5"/>
      <c r="F147" s="5"/>
      <c r="G147" s="5"/>
      <c r="H147" s="5"/>
      <c r="I147" s="5"/>
      <c r="J147" s="5"/>
    </row>
    <row r="148" spans="1:11" x14ac:dyDescent="0.2">
      <c r="A148" s="80" t="s">
        <v>226</v>
      </c>
      <c r="B148" s="78"/>
      <c r="C148" s="81">
        <f>K22</f>
        <v>2507558.4900000002</v>
      </c>
      <c r="D148" s="5"/>
      <c r="E148" s="5"/>
      <c r="F148" s="5"/>
      <c r="G148" s="5"/>
      <c r="H148" s="5"/>
      <c r="I148" s="5"/>
      <c r="J148" s="5"/>
    </row>
    <row r="149" spans="1:11" x14ac:dyDescent="0.2">
      <c r="A149" s="80" t="s">
        <v>227</v>
      </c>
      <c r="B149" s="78"/>
      <c r="C149" s="82">
        <f>-K139</f>
        <v>-2429483.69</v>
      </c>
      <c r="D149" s="5"/>
      <c r="E149" s="5"/>
      <c r="F149" s="5"/>
      <c r="G149" s="5"/>
      <c r="H149" s="5"/>
      <c r="I149" s="5"/>
      <c r="J149" s="5"/>
    </row>
    <row r="150" spans="1:11" ht="15.75" x14ac:dyDescent="0.25">
      <c r="A150" s="83" t="s">
        <v>228</v>
      </c>
      <c r="B150" s="84"/>
      <c r="C150" s="85">
        <f>SUM(C147:C149)</f>
        <v>1532567.6500000004</v>
      </c>
      <c r="D150" s="5"/>
      <c r="E150" s="5"/>
      <c r="F150" s="5"/>
      <c r="G150" s="5"/>
      <c r="H150" s="5"/>
      <c r="I150" s="5"/>
      <c r="J150" s="5"/>
    </row>
    <row r="151" spans="1:11" ht="15.75" x14ac:dyDescent="0.25">
      <c r="A151" s="83"/>
      <c r="B151" s="84"/>
      <c r="C151" s="85"/>
      <c r="D151" s="5"/>
      <c r="E151" s="5"/>
      <c r="F151" s="5"/>
      <c r="G151" s="5"/>
      <c r="H151" s="5"/>
      <c r="I151" s="5"/>
      <c r="J151" s="5"/>
    </row>
    <row r="152" spans="1:11" x14ac:dyDescent="0.2">
      <c r="A152" s="77" t="s">
        <v>229</v>
      </c>
      <c r="B152" s="78"/>
      <c r="C152" s="81"/>
      <c r="D152" s="5"/>
      <c r="E152" s="5"/>
      <c r="F152" s="5"/>
      <c r="G152" s="5"/>
      <c r="H152" s="5"/>
      <c r="I152" s="5"/>
      <c r="J152" s="5"/>
    </row>
    <row r="153" spans="1:11" x14ac:dyDescent="0.2">
      <c r="A153" s="80" t="s">
        <v>231</v>
      </c>
      <c r="B153" s="78"/>
      <c r="C153" s="81">
        <v>257.31</v>
      </c>
      <c r="D153" s="5"/>
      <c r="E153" s="5"/>
      <c r="F153" s="5"/>
      <c r="G153" s="5"/>
      <c r="H153" s="5"/>
      <c r="I153" s="5"/>
      <c r="J153" s="5"/>
    </row>
    <row r="154" spans="1:11" x14ac:dyDescent="0.2">
      <c r="A154" s="80" t="s">
        <v>232</v>
      </c>
      <c r="B154" s="78"/>
      <c r="C154" s="81">
        <f>3251.46+7182.85+673.18</f>
        <v>11107.490000000002</v>
      </c>
      <c r="D154" s="5"/>
      <c r="E154" s="5"/>
      <c r="F154" s="5"/>
      <c r="G154" s="5"/>
      <c r="H154" s="5"/>
      <c r="I154" s="5"/>
      <c r="J154" s="5"/>
    </row>
    <row r="155" spans="1:11" x14ac:dyDescent="0.2">
      <c r="A155" s="80" t="s">
        <v>251</v>
      </c>
      <c r="B155" s="78"/>
      <c r="C155" s="81">
        <v>1741.05</v>
      </c>
      <c r="D155" s="5"/>
      <c r="E155" s="5"/>
      <c r="F155" s="5"/>
      <c r="G155" s="5"/>
      <c r="H155" s="5"/>
      <c r="I155" s="5"/>
      <c r="J155" s="5"/>
    </row>
    <row r="156" spans="1:11" x14ac:dyDescent="0.2">
      <c r="A156" s="80" t="s">
        <v>246</v>
      </c>
      <c r="B156" s="78"/>
      <c r="C156" s="81">
        <v>11678.5</v>
      </c>
      <c r="D156" s="5"/>
      <c r="E156" s="5"/>
      <c r="F156" s="5"/>
      <c r="G156" s="5"/>
      <c r="H156" s="5"/>
      <c r="I156" s="5"/>
      <c r="J156" s="5"/>
    </row>
    <row r="157" spans="1:11" x14ac:dyDescent="0.2">
      <c r="A157" s="80" t="s">
        <v>260</v>
      </c>
      <c r="B157" s="78"/>
      <c r="C157" s="81">
        <f>422.48+140.97</f>
        <v>563.45000000000005</v>
      </c>
      <c r="D157" s="5"/>
      <c r="E157" s="5"/>
      <c r="F157" s="5"/>
      <c r="G157" s="5"/>
      <c r="H157" s="5"/>
      <c r="I157" s="5"/>
      <c r="J157" s="5"/>
    </row>
    <row r="158" spans="1:11" x14ac:dyDescent="0.2">
      <c r="A158" s="80" t="s">
        <v>263</v>
      </c>
      <c r="B158" s="78"/>
      <c r="C158" s="81">
        <f>457.9+1098.95</f>
        <v>1556.85</v>
      </c>
      <c r="D158" s="5"/>
      <c r="E158" s="5"/>
      <c r="F158" s="5"/>
      <c r="G158" s="5"/>
      <c r="H158" s="5"/>
      <c r="I158" s="5"/>
      <c r="J158" s="5"/>
    </row>
    <row r="159" spans="1:11" ht="15" customHeight="1" x14ac:dyDescent="0.2">
      <c r="A159" s="80" t="s">
        <v>237</v>
      </c>
      <c r="B159" s="78"/>
      <c r="C159" s="81">
        <f>990.15*13</f>
        <v>12871.949999999999</v>
      </c>
      <c r="D159" s="5"/>
      <c r="E159" s="5"/>
      <c r="F159" s="5"/>
      <c r="G159" s="5"/>
      <c r="H159" s="5"/>
      <c r="I159" s="5"/>
      <c r="J159" s="5"/>
    </row>
    <row r="160" spans="1:11" x14ac:dyDescent="0.2">
      <c r="A160" s="80" t="s">
        <v>253</v>
      </c>
      <c r="B160" s="78"/>
      <c r="C160" s="81">
        <f>-3895</f>
        <v>-3895</v>
      </c>
      <c r="D160" s="5"/>
      <c r="E160" s="5"/>
      <c r="F160" s="5"/>
      <c r="G160" s="5"/>
      <c r="H160" s="5"/>
      <c r="I160" s="5"/>
      <c r="J160" s="5"/>
    </row>
    <row r="161" spans="1:10" ht="2.1" customHeight="1" x14ac:dyDescent="0.2">
      <c r="A161" s="80"/>
      <c r="B161" s="78"/>
      <c r="C161" s="82"/>
      <c r="D161" s="5"/>
      <c r="E161" s="5"/>
      <c r="F161" s="5"/>
      <c r="G161" s="5"/>
      <c r="H161" s="5"/>
      <c r="I161" s="5"/>
      <c r="J161" s="5"/>
    </row>
    <row r="162" spans="1:10" x14ac:dyDescent="0.2">
      <c r="A162" s="80"/>
      <c r="B162" s="78"/>
      <c r="C162" s="81">
        <f>SUM(C153:C161)</f>
        <v>35881.599999999999</v>
      </c>
      <c r="D162" s="5"/>
      <c r="E162" s="5"/>
      <c r="F162" s="5"/>
      <c r="G162" s="5"/>
      <c r="H162" s="5"/>
      <c r="I162" s="5"/>
      <c r="J162" s="5"/>
    </row>
    <row r="163" spans="1:10" ht="2.1" customHeight="1" thickBot="1" x14ac:dyDescent="0.25">
      <c r="A163" s="80"/>
      <c r="B163" s="78"/>
      <c r="C163" s="91"/>
      <c r="D163" s="5"/>
      <c r="E163" s="5"/>
      <c r="F163" s="5"/>
      <c r="G163" s="5"/>
      <c r="H163" s="5"/>
      <c r="I163" s="5"/>
      <c r="J163" s="5"/>
    </row>
    <row r="164" spans="1:10" ht="15" customHeight="1" thickTop="1" x14ac:dyDescent="0.2">
      <c r="A164" s="80"/>
      <c r="B164" s="78"/>
      <c r="C164" s="81"/>
      <c r="D164" s="5"/>
      <c r="E164" s="5"/>
      <c r="F164" s="5"/>
      <c r="G164" s="5"/>
      <c r="H164" s="5"/>
      <c r="I164" s="5"/>
      <c r="J164" s="5"/>
    </row>
    <row r="165" spans="1:10" ht="16.5" thickBot="1" x14ac:dyDescent="0.3">
      <c r="A165" s="86" t="s">
        <v>264</v>
      </c>
      <c r="B165" s="87"/>
      <c r="C165" s="88">
        <f>C150+C162</f>
        <v>1568449.2500000005</v>
      </c>
      <c r="D165" s="5"/>
      <c r="E165" s="5"/>
      <c r="F165" s="5"/>
      <c r="G165" s="5"/>
      <c r="H165" s="5"/>
      <c r="I165" s="5"/>
      <c r="J165" s="5"/>
    </row>
    <row r="166" spans="1:10" x14ac:dyDescent="0.2">
      <c r="C166" s="69"/>
      <c r="D166" s="5"/>
    </row>
    <row r="167" spans="1:10" x14ac:dyDescent="0.2">
      <c r="C167" s="69"/>
      <c r="D167" s="5"/>
    </row>
    <row r="175" spans="1:10" s="67" customFormat="1" x14ac:dyDescent="0.2"/>
    <row r="176" spans="1:10" s="67" customFormat="1" x14ac:dyDescent="0.2"/>
    <row r="177" spans="2:11" s="63" customFormat="1" ht="14.25" x14ac:dyDescent="0.2"/>
    <row r="178" spans="2:11" s="63" customFormat="1" ht="0.95" customHeight="1" x14ac:dyDescent="0.2">
      <c r="B178" s="66"/>
      <c r="C178" s="66"/>
      <c r="D178" s="66"/>
      <c r="E178" s="66"/>
      <c r="F178" s="66"/>
      <c r="G178" s="66"/>
      <c r="H178" s="66"/>
      <c r="I178" s="66"/>
      <c r="J178" s="66"/>
      <c r="K178" s="66"/>
    </row>
    <row r="179" spans="2:11" s="63" customFormat="1" x14ac:dyDescent="0.25">
      <c r="B179" s="64" t="s">
        <v>235</v>
      </c>
      <c r="C179" s="65"/>
      <c r="D179" s="65"/>
      <c r="E179" s="65"/>
      <c r="F179" s="65"/>
      <c r="G179" s="65"/>
      <c r="H179" s="65"/>
      <c r="I179" s="65"/>
      <c r="J179" s="65"/>
    </row>
    <row r="180" spans="2:11" s="63" customFormat="1" x14ac:dyDescent="0.25">
      <c r="B180" s="64" t="s">
        <v>236</v>
      </c>
      <c r="C180" s="65"/>
      <c r="D180" s="65"/>
      <c r="E180" s="65"/>
      <c r="F180" s="65"/>
      <c r="G180" s="65"/>
      <c r="H180" s="65"/>
      <c r="I180" s="65"/>
      <c r="J180" s="65"/>
    </row>
    <row r="181" spans="2:11" s="67" customFormat="1" x14ac:dyDescent="0.2"/>
    <row r="182" spans="2:11" s="67" customFormat="1" x14ac:dyDescent="0.2"/>
    <row r="183" spans="2:11" s="1" customFormat="1" x14ac:dyDescent="0.2"/>
    <row r="184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showGridLines="0" zoomScale="85" zoomScaleNormal="85" workbookViewId="0"/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265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 t="s">
        <v>266</v>
      </c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f>158343.43</f>
        <v>158343.43</v>
      </c>
      <c r="L11" s="44">
        <f>J11-K11</f>
        <v>155005.66000000003</v>
      </c>
      <c r="M11" s="43">
        <f>K11/$K$22</f>
        <v>6.4121007658799717E-2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18600</v>
      </c>
      <c r="L12" s="44">
        <f t="shared" ref="L12:L21" si="1">J12-K12</f>
        <v>24764.239999999998</v>
      </c>
      <c r="M12" s="43">
        <f t="shared" ref="M12:M21" si="2">K12/$K$22</f>
        <v>7.5320506979902786E-3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5225</v>
      </c>
      <c r="L14" s="44">
        <f t="shared" si="1"/>
        <v>59775</v>
      </c>
      <c r="M14" s="43">
        <f t="shared" si="2"/>
        <v>2.1158583277956565E-3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1472.8400000000001</v>
      </c>
      <c r="L16" s="44">
        <f t="shared" si="1"/>
        <v>1527.1599999999999</v>
      </c>
      <c r="M16" s="43">
        <f t="shared" si="2"/>
        <v>5.9642502957139799E-4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44">
        <f t="shared" si="0"/>
        <v>2996512.52</v>
      </c>
      <c r="K17" s="44">
        <f>998837.51+249709.38</f>
        <v>1248546.8900000001</v>
      </c>
      <c r="L17" s="44">
        <f t="shared" si="1"/>
        <v>1747965.63</v>
      </c>
      <c r="M17" s="43">
        <f t="shared" si="2"/>
        <v>0.50559776743538132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/>
      <c r="I19" s="44"/>
      <c r="J19" s="44">
        <f t="shared" si="0"/>
        <v>1369748.79</v>
      </c>
      <c r="K19" s="44">
        <f>667109.18+363832.62-85827</f>
        <v>945114.8</v>
      </c>
      <c r="L19" s="44">
        <f t="shared" si="1"/>
        <v>424633.99</v>
      </c>
      <c r="M19" s="43">
        <f t="shared" si="2"/>
        <v>0.38272325747424424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f>46375.02+45769.02</f>
        <v>92144.04</v>
      </c>
      <c r="L21" s="44">
        <f t="shared" si="1"/>
        <v>50055.960000000006</v>
      </c>
      <c r="M21" s="43">
        <f t="shared" si="2"/>
        <v>3.7313633376217424E-2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284737.37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0</v>
      </c>
      <c r="I22" s="50">
        <f t="shared" si="3"/>
        <v>0</v>
      </c>
      <c r="J22" s="50">
        <f>SUM(J10:J21)</f>
        <v>5921398.2400000002</v>
      </c>
      <c r="K22" s="50">
        <f>SUM(K10:K21)</f>
        <v>2469447</v>
      </c>
      <c r="L22" s="50">
        <f t="shared" ref="L22" si="4">SUM(L10:L21)</f>
        <v>3451951.24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41"/>
      <c r="B26" s="41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54"/>
    </row>
    <row r="27" spans="1:13" ht="15.75" x14ac:dyDescent="0.25">
      <c r="A27" s="55">
        <v>0</v>
      </c>
      <c r="B27" s="56" t="s">
        <v>43</v>
      </c>
      <c r="C27" s="42"/>
      <c r="D27" s="44"/>
      <c r="E27" s="44"/>
      <c r="F27" s="44"/>
      <c r="G27" s="44"/>
      <c r="H27" s="44"/>
      <c r="I27" s="44"/>
      <c r="J27" s="44"/>
      <c r="K27" s="44"/>
      <c r="L27" s="44"/>
      <c r="M27" s="54"/>
    </row>
    <row r="28" spans="1:13" x14ac:dyDescent="0.2">
      <c r="A28" s="57" t="s">
        <v>44</v>
      </c>
      <c r="B28" s="45" t="s">
        <v>45</v>
      </c>
      <c r="C28" s="44">
        <v>824889</v>
      </c>
      <c r="D28" s="44"/>
      <c r="E28" s="44"/>
      <c r="F28" s="44"/>
      <c r="G28" s="44"/>
      <c r="H28" s="44"/>
      <c r="I28" s="44"/>
      <c r="J28" s="44">
        <f t="shared" ref="J28:J39" si="5">C28+D28-E28+F28-G28+H28-I28</f>
        <v>824889</v>
      </c>
      <c r="K28" s="44">
        <v>379158</v>
      </c>
      <c r="L28" s="44">
        <f t="shared" ref="L28:L94" si="6">J28-K28</f>
        <v>445731</v>
      </c>
      <c r="M28" s="54">
        <f t="shared" ref="M28:M39" si="7">K28/$K$139</f>
        <v>0.12172676406218248</v>
      </c>
    </row>
    <row r="29" spans="1:13" x14ac:dyDescent="0.2">
      <c r="A29" s="57" t="s">
        <v>46</v>
      </c>
      <c r="B29" s="45" t="s">
        <v>47</v>
      </c>
      <c r="C29" s="44">
        <v>4500</v>
      </c>
      <c r="D29" s="44"/>
      <c r="E29" s="44"/>
      <c r="F29" s="44"/>
      <c r="G29" s="44"/>
      <c r="H29" s="44"/>
      <c r="I29" s="44"/>
      <c r="J29" s="44">
        <f t="shared" si="5"/>
        <v>4500</v>
      </c>
      <c r="K29" s="44">
        <v>2250</v>
      </c>
      <c r="L29" s="44">
        <f t="shared" si="6"/>
        <v>2250</v>
      </c>
      <c r="M29" s="54">
        <f t="shared" si="7"/>
        <v>7.2235115476901605E-4</v>
      </c>
    </row>
    <row r="30" spans="1:13" x14ac:dyDescent="0.2">
      <c r="A30" s="57" t="s">
        <v>48</v>
      </c>
      <c r="B30" s="45" t="s">
        <v>49</v>
      </c>
      <c r="C30" s="44">
        <v>187050</v>
      </c>
      <c r="D30" s="44"/>
      <c r="E30" s="44"/>
      <c r="F30" s="44"/>
      <c r="G30" s="44"/>
      <c r="H30" s="44"/>
      <c r="I30" s="44"/>
      <c r="J30" s="44">
        <f t="shared" si="5"/>
        <v>187050</v>
      </c>
      <c r="K30" s="44">
        <v>86100</v>
      </c>
      <c r="L30" s="44">
        <f t="shared" si="6"/>
        <v>100950</v>
      </c>
      <c r="M30" s="54">
        <f t="shared" si="7"/>
        <v>2.7641970855827681E-2</v>
      </c>
    </row>
    <row r="31" spans="1:13" ht="15" hidden="1" customHeight="1" x14ac:dyDescent="0.2">
      <c r="A31" s="57" t="s">
        <v>50</v>
      </c>
      <c r="B31" s="45" t="s">
        <v>51</v>
      </c>
      <c r="C31" s="44">
        <v>0</v>
      </c>
      <c r="D31" s="44"/>
      <c r="E31" s="44"/>
      <c r="F31" s="44"/>
      <c r="G31" s="44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>
        <f t="shared" si="7"/>
        <v>0</v>
      </c>
    </row>
    <row r="32" spans="1:13" ht="15" hidden="1" customHeight="1" x14ac:dyDescent="0.2">
      <c r="A32" s="57" t="s">
        <v>52</v>
      </c>
      <c r="B32" s="45" t="s">
        <v>51</v>
      </c>
      <c r="C32" s="44">
        <v>0</v>
      </c>
      <c r="D32" s="44"/>
      <c r="E32" s="44"/>
      <c r="F32" s="44"/>
      <c r="G32" s="44"/>
      <c r="H32" s="44"/>
      <c r="I32" s="44"/>
      <c r="J32" s="44">
        <f t="shared" si="5"/>
        <v>0</v>
      </c>
      <c r="K32" s="44">
        <v>0</v>
      </c>
      <c r="L32" s="44">
        <f t="shared" si="6"/>
        <v>0</v>
      </c>
      <c r="M32" s="54">
        <f t="shared" si="7"/>
        <v>0</v>
      </c>
    </row>
    <row r="33" spans="1:13" x14ac:dyDescent="0.2">
      <c r="A33" s="57" t="s">
        <v>53</v>
      </c>
      <c r="B33" s="45" t="s">
        <v>54</v>
      </c>
      <c r="C33" s="44">
        <v>17383.2</v>
      </c>
      <c r="D33" s="44"/>
      <c r="E33" s="44"/>
      <c r="F33" s="44"/>
      <c r="G33" s="44"/>
      <c r="H33" s="44"/>
      <c r="I33" s="44"/>
      <c r="J33" s="44">
        <f t="shared" si="5"/>
        <v>17383.2</v>
      </c>
      <c r="K33" s="44">
        <v>17035.8</v>
      </c>
      <c r="L33" s="44">
        <f t="shared" si="6"/>
        <v>347.40000000000146</v>
      </c>
      <c r="M33" s="54">
        <f t="shared" si="7"/>
        <v>5.4692576899617786E-3</v>
      </c>
    </row>
    <row r="34" spans="1:13" x14ac:dyDescent="0.2">
      <c r="A34" s="57" t="s">
        <v>55</v>
      </c>
      <c r="B34" s="45" t="s">
        <v>56</v>
      </c>
      <c r="C34" s="44">
        <v>28871.199999999997</v>
      </c>
      <c r="D34" s="44"/>
      <c r="E34" s="44"/>
      <c r="F34" s="44"/>
      <c r="G34" s="44"/>
      <c r="H34" s="44"/>
      <c r="I34" s="44"/>
      <c r="J34" s="44">
        <f t="shared" si="5"/>
        <v>28871.199999999997</v>
      </c>
      <c r="K34" s="44">
        <v>15034.05</v>
      </c>
      <c r="L34" s="44">
        <f t="shared" si="6"/>
        <v>13837.149999999998</v>
      </c>
      <c r="M34" s="54">
        <f t="shared" si="7"/>
        <v>4.8266059459356114E-3</v>
      </c>
    </row>
    <row r="35" spans="1:13" x14ac:dyDescent="0.2">
      <c r="A35" s="57" t="s">
        <v>57</v>
      </c>
      <c r="B35" s="45" t="s">
        <v>58</v>
      </c>
      <c r="C35" s="44">
        <v>91096.4</v>
      </c>
      <c r="D35" s="44"/>
      <c r="E35" s="44"/>
      <c r="F35" s="44"/>
      <c r="G35" s="44"/>
      <c r="H35" s="44"/>
      <c r="I35" s="44"/>
      <c r="J35" s="44">
        <f t="shared" si="5"/>
        <v>91096.4</v>
      </c>
      <c r="K35" s="44">
        <v>42060.3</v>
      </c>
      <c r="L35" s="44">
        <f t="shared" si="6"/>
        <v>49036.099999999991</v>
      </c>
      <c r="M35" s="54">
        <f t="shared" si="7"/>
        <v>1.3503247233302776E-2</v>
      </c>
    </row>
    <row r="36" spans="1:13" x14ac:dyDescent="0.2">
      <c r="A36" s="57" t="s">
        <v>59</v>
      </c>
      <c r="B36" s="45" t="s">
        <v>60</v>
      </c>
      <c r="C36" s="44">
        <v>8537.5999999999985</v>
      </c>
      <c r="D36" s="44"/>
      <c r="E36" s="44"/>
      <c r="F36" s="44"/>
      <c r="G36" s="44"/>
      <c r="H36" s="44"/>
      <c r="I36" s="44"/>
      <c r="J36" s="44">
        <f t="shared" si="5"/>
        <v>8537.5999999999985</v>
      </c>
      <c r="K36" s="44">
        <v>3941.9199999999996</v>
      </c>
      <c r="L36" s="44">
        <f t="shared" si="6"/>
        <v>4595.6799999999985</v>
      </c>
      <c r="M36" s="54">
        <f t="shared" si="7"/>
        <v>1.2655335395587019E-3</v>
      </c>
    </row>
    <row r="37" spans="1:13" x14ac:dyDescent="0.2">
      <c r="A37" s="57" t="s">
        <v>61</v>
      </c>
      <c r="B37" s="45" t="s">
        <v>62</v>
      </c>
      <c r="C37" s="44">
        <v>74790.75</v>
      </c>
      <c r="D37" s="44"/>
      <c r="E37" s="44"/>
      <c r="F37" s="44"/>
      <c r="G37" s="44"/>
      <c r="H37" s="44"/>
      <c r="I37" s="44"/>
      <c r="J37" s="44">
        <f t="shared" si="5"/>
        <v>74790.75</v>
      </c>
      <c r="K37" s="44">
        <v>0</v>
      </c>
      <c r="L37" s="44">
        <f t="shared" si="6"/>
        <v>74790.75</v>
      </c>
      <c r="M37" s="54">
        <f t="shared" si="7"/>
        <v>0</v>
      </c>
    </row>
    <row r="38" spans="1:13" x14ac:dyDescent="0.2">
      <c r="A38" s="57" t="s">
        <v>63</v>
      </c>
      <c r="B38" s="45" t="s">
        <v>64</v>
      </c>
      <c r="C38" s="44">
        <v>74790.75</v>
      </c>
      <c r="D38" s="44"/>
      <c r="E38" s="44"/>
      <c r="F38" s="44"/>
      <c r="G38" s="44"/>
      <c r="H38" s="44"/>
      <c r="I38" s="44"/>
      <c r="J38" s="44">
        <f t="shared" si="5"/>
        <v>74790.75</v>
      </c>
      <c r="K38" s="44">
        <v>0</v>
      </c>
      <c r="L38" s="44">
        <f t="shared" si="6"/>
        <v>74790.75</v>
      </c>
      <c r="M38" s="54">
        <f t="shared" si="7"/>
        <v>0</v>
      </c>
    </row>
    <row r="39" spans="1:13" x14ac:dyDescent="0.2">
      <c r="A39" s="57" t="s">
        <v>65</v>
      </c>
      <c r="B39" s="45" t="s">
        <v>66</v>
      </c>
      <c r="C39" s="44">
        <v>4400</v>
      </c>
      <c r="D39" s="44"/>
      <c r="E39" s="44"/>
      <c r="F39" s="44"/>
      <c r="G39" s="44"/>
      <c r="H39" s="44"/>
      <c r="I39" s="44"/>
      <c r="J39" s="44">
        <f t="shared" si="5"/>
        <v>4400</v>
      </c>
      <c r="K39" s="44">
        <v>0</v>
      </c>
      <c r="L39" s="44">
        <f t="shared" si="6"/>
        <v>4400</v>
      </c>
      <c r="M39" s="54">
        <f t="shared" si="7"/>
        <v>0</v>
      </c>
    </row>
    <row r="40" spans="1:13" x14ac:dyDescent="0.2">
      <c r="A40" s="57"/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54"/>
    </row>
    <row r="41" spans="1:13" x14ac:dyDescent="0.2">
      <c r="A41" s="57"/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54"/>
    </row>
    <row r="42" spans="1:13" ht="15.75" x14ac:dyDescent="0.25">
      <c r="A42" s="55">
        <v>1</v>
      </c>
      <c r="B42" s="56" t="s">
        <v>67</v>
      </c>
      <c r="C42" s="42"/>
      <c r="D42" s="44"/>
      <c r="E42" s="44"/>
      <c r="F42" s="44"/>
      <c r="G42" s="44"/>
      <c r="H42" s="44"/>
      <c r="I42" s="44"/>
      <c r="J42" s="44"/>
      <c r="K42" s="44"/>
      <c r="L42" s="44"/>
      <c r="M42" s="54"/>
    </row>
    <row r="43" spans="1:13" x14ac:dyDescent="0.2">
      <c r="A43" s="57" t="s">
        <v>68</v>
      </c>
      <c r="B43" s="45" t="s">
        <v>69</v>
      </c>
      <c r="C43" s="44">
        <v>16425</v>
      </c>
      <c r="D43" s="44"/>
      <c r="E43" s="44"/>
      <c r="F43" s="44"/>
      <c r="G43" s="44"/>
      <c r="H43" s="44"/>
      <c r="I43" s="44"/>
      <c r="J43" s="44">
        <f t="shared" ref="J43:J108" si="8">C43+D43-E43+F43-G43+H43-I43</f>
        <v>16425</v>
      </c>
      <c r="K43" s="44">
        <v>5785.34</v>
      </c>
      <c r="L43" s="44">
        <f t="shared" si="6"/>
        <v>10639.66</v>
      </c>
      <c r="M43" s="54">
        <f t="shared" ref="M43:M76" si="9">K43/$K$139</f>
        <v>1.8573542354361687E-3</v>
      </c>
    </row>
    <row r="44" spans="1:13" x14ac:dyDescent="0.2">
      <c r="A44" s="57" t="s">
        <v>70</v>
      </c>
      <c r="B44" s="45" t="s">
        <v>71</v>
      </c>
      <c r="C44" s="44">
        <v>28500</v>
      </c>
      <c r="D44" s="44"/>
      <c r="E44" s="44"/>
      <c r="F44" s="44"/>
      <c r="G44" s="44"/>
      <c r="H44" s="44"/>
      <c r="I44" s="44"/>
      <c r="J44" s="44">
        <f t="shared" si="8"/>
        <v>28500</v>
      </c>
      <c r="K44" s="44">
        <v>12904</v>
      </c>
      <c r="L44" s="44">
        <f t="shared" si="6"/>
        <v>15596</v>
      </c>
      <c r="M44" s="54">
        <f t="shared" si="9"/>
        <v>4.1427641338397259E-3</v>
      </c>
    </row>
    <row r="45" spans="1:13" x14ac:dyDescent="0.2">
      <c r="A45" s="57" t="s">
        <v>72</v>
      </c>
      <c r="B45" s="45" t="s">
        <v>73</v>
      </c>
      <c r="C45" s="44">
        <v>1000</v>
      </c>
      <c r="D45" s="44">
        <v>2850</v>
      </c>
      <c r="E45" s="44"/>
      <c r="F45" s="44"/>
      <c r="G45" s="44"/>
      <c r="H45" s="44"/>
      <c r="I45" s="44"/>
      <c r="J45" s="44">
        <f t="shared" si="8"/>
        <v>3850</v>
      </c>
      <c r="K45" s="44">
        <v>971.65</v>
      </c>
      <c r="L45" s="44">
        <f t="shared" si="6"/>
        <v>2878.35</v>
      </c>
      <c r="M45" s="54">
        <f t="shared" si="9"/>
        <v>3.1194333312502861E-4</v>
      </c>
    </row>
    <row r="46" spans="1:13" x14ac:dyDescent="0.2">
      <c r="A46" s="57" t="s">
        <v>74</v>
      </c>
      <c r="B46" s="45" t="s">
        <v>75</v>
      </c>
      <c r="C46" s="44">
        <v>11800</v>
      </c>
      <c r="D46" s="44"/>
      <c r="E46" s="44"/>
      <c r="F46" s="44"/>
      <c r="G46" s="44"/>
      <c r="H46" s="44"/>
      <c r="I46" s="44"/>
      <c r="J46" s="44">
        <f t="shared" si="8"/>
        <v>11800</v>
      </c>
      <c r="K46" s="44">
        <v>2720</v>
      </c>
      <c r="L46" s="44">
        <f t="shared" si="6"/>
        <v>9080</v>
      </c>
      <c r="M46" s="54">
        <f t="shared" si="9"/>
        <v>8.7324228487632163E-4</v>
      </c>
    </row>
    <row r="47" spans="1:13" x14ac:dyDescent="0.2">
      <c r="A47" s="57" t="s">
        <v>76</v>
      </c>
      <c r="B47" s="45" t="s">
        <v>77</v>
      </c>
      <c r="C47" s="44">
        <v>14850</v>
      </c>
      <c r="D47" s="44"/>
      <c r="E47" s="44"/>
      <c r="F47" s="44"/>
      <c r="G47" s="44"/>
      <c r="H47" s="44"/>
      <c r="I47" s="44"/>
      <c r="J47" s="44">
        <f t="shared" si="8"/>
        <v>14850</v>
      </c>
      <c r="K47" s="44">
        <v>7151</v>
      </c>
      <c r="L47" s="44">
        <f t="shared" si="6"/>
        <v>7699</v>
      </c>
      <c r="M47" s="54">
        <f t="shared" si="9"/>
        <v>2.2957924923347707E-3</v>
      </c>
    </row>
    <row r="48" spans="1:13" x14ac:dyDescent="0.2">
      <c r="A48" s="57" t="s">
        <v>78</v>
      </c>
      <c r="B48" s="45" t="s">
        <v>79</v>
      </c>
      <c r="C48" s="44">
        <v>1101846</v>
      </c>
      <c r="D48" s="44"/>
      <c r="E48" s="44"/>
      <c r="F48" s="44"/>
      <c r="G48" s="44"/>
      <c r="H48" s="44"/>
      <c r="I48" s="44"/>
      <c r="J48" s="44">
        <f t="shared" si="8"/>
        <v>1101846</v>
      </c>
      <c r="K48" s="44">
        <v>905392.53</v>
      </c>
      <c r="L48" s="44">
        <f t="shared" si="6"/>
        <v>196453.46999999997</v>
      </c>
      <c r="M48" s="54">
        <f t="shared" si="9"/>
        <v>0.29067170647321822</v>
      </c>
    </row>
    <row r="49" spans="1:13" ht="15" hidden="1" customHeight="1" x14ac:dyDescent="0.2">
      <c r="A49" s="57" t="s">
        <v>80</v>
      </c>
      <c r="B49" s="45" t="s">
        <v>81</v>
      </c>
      <c r="C49" s="44">
        <v>0</v>
      </c>
      <c r="D49" s="44"/>
      <c r="E49" s="44"/>
      <c r="F49" s="44"/>
      <c r="G49" s="44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>
        <f t="shared" si="9"/>
        <v>0</v>
      </c>
    </row>
    <row r="50" spans="1:13" ht="15" hidden="1" customHeight="1" x14ac:dyDescent="0.2">
      <c r="A50" s="57" t="s">
        <v>82</v>
      </c>
      <c r="B50" s="45" t="s">
        <v>83</v>
      </c>
      <c r="C50" s="44">
        <v>0</v>
      </c>
      <c r="D50" s="44"/>
      <c r="E50" s="44"/>
      <c r="F50" s="44"/>
      <c r="G50" s="44"/>
      <c r="H50" s="44"/>
      <c r="I50" s="44"/>
      <c r="J50" s="44">
        <f t="shared" si="8"/>
        <v>0</v>
      </c>
      <c r="K50" s="44">
        <v>0</v>
      </c>
      <c r="L50" s="44">
        <f t="shared" si="6"/>
        <v>0</v>
      </c>
      <c r="M50" s="54">
        <f t="shared" si="9"/>
        <v>0</v>
      </c>
    </row>
    <row r="51" spans="1:13" x14ac:dyDescent="0.2">
      <c r="A51" s="57" t="s">
        <v>84</v>
      </c>
      <c r="B51" s="45" t="s">
        <v>85</v>
      </c>
      <c r="C51" s="44">
        <v>190680</v>
      </c>
      <c r="D51" s="44"/>
      <c r="E51" s="44"/>
      <c r="F51" s="44"/>
      <c r="G51" s="44"/>
      <c r="H51" s="44"/>
      <c r="I51" s="44"/>
      <c r="J51" s="44">
        <f t="shared" si="8"/>
        <v>190680</v>
      </c>
      <c r="K51" s="44">
        <v>86681.900000000009</v>
      </c>
      <c r="L51" s="44">
        <f t="shared" si="6"/>
        <v>103998.09999999999</v>
      </c>
      <c r="M51" s="54">
        <f t="shared" si="9"/>
        <v>2.7828786916698833E-2</v>
      </c>
    </row>
    <row r="52" spans="1:13" x14ac:dyDescent="0.2">
      <c r="A52" s="57" t="s">
        <v>86</v>
      </c>
      <c r="B52" s="45" t="s">
        <v>87</v>
      </c>
      <c r="C52" s="44">
        <v>450745</v>
      </c>
      <c r="D52" s="44"/>
      <c r="E52" s="44"/>
      <c r="F52" s="44"/>
      <c r="G52" s="44"/>
      <c r="H52" s="44"/>
      <c r="I52" s="44"/>
      <c r="J52" s="44">
        <f t="shared" si="8"/>
        <v>450745</v>
      </c>
      <c r="K52" s="44">
        <v>265154.32999999996</v>
      </c>
      <c r="L52" s="44">
        <f t="shared" si="6"/>
        <v>185590.67000000004</v>
      </c>
      <c r="M52" s="54">
        <f t="shared" si="9"/>
        <v>8.5126460652224317E-2</v>
      </c>
    </row>
    <row r="53" spans="1:13" x14ac:dyDescent="0.2">
      <c r="A53" s="57" t="s">
        <v>88</v>
      </c>
      <c r="B53" s="45" t="s">
        <v>89</v>
      </c>
      <c r="C53" s="44">
        <v>21750</v>
      </c>
      <c r="D53" s="44"/>
      <c r="E53" s="44"/>
      <c r="F53" s="44"/>
      <c r="G53" s="44"/>
      <c r="H53" s="44"/>
      <c r="I53" s="44"/>
      <c r="J53" s="44">
        <f t="shared" si="8"/>
        <v>21750</v>
      </c>
      <c r="K53" s="44">
        <v>13000</v>
      </c>
      <c r="L53" s="44">
        <f t="shared" si="6"/>
        <v>8750</v>
      </c>
      <c r="M53" s="54">
        <f t="shared" si="9"/>
        <v>4.1735844497765373E-3</v>
      </c>
    </row>
    <row r="54" spans="1:13" x14ac:dyDescent="0.2">
      <c r="A54" s="57" t="s">
        <v>90</v>
      </c>
      <c r="B54" s="45" t="s">
        <v>91</v>
      </c>
      <c r="C54" s="44">
        <v>45600</v>
      </c>
      <c r="D54" s="44">
        <v>34119.519999999997</v>
      </c>
      <c r="E54" s="44"/>
      <c r="F54" s="44"/>
      <c r="G54" s="44"/>
      <c r="H54" s="44"/>
      <c r="I54" s="44"/>
      <c r="J54" s="44">
        <f t="shared" si="8"/>
        <v>79719.51999999999</v>
      </c>
      <c r="K54" s="44">
        <v>38853.67</v>
      </c>
      <c r="L54" s="44">
        <f t="shared" si="6"/>
        <v>40865.849999999991</v>
      </c>
      <c r="M54" s="54">
        <f t="shared" si="9"/>
        <v>1.247377484067301E-2</v>
      </c>
    </row>
    <row r="55" spans="1:13" x14ac:dyDescent="0.2">
      <c r="A55" s="57" t="s">
        <v>92</v>
      </c>
      <c r="B55" s="45" t="s">
        <v>93</v>
      </c>
      <c r="C55" s="44">
        <v>71000</v>
      </c>
      <c r="D55" s="44"/>
      <c r="E55" s="44"/>
      <c r="F55" s="44"/>
      <c r="G55" s="44"/>
      <c r="H55" s="44"/>
      <c r="I55" s="44"/>
      <c r="J55" s="44">
        <f t="shared" si="8"/>
        <v>71000</v>
      </c>
      <c r="K55" s="44">
        <v>0</v>
      </c>
      <c r="L55" s="44">
        <f t="shared" si="6"/>
        <v>71000</v>
      </c>
      <c r="M55" s="54">
        <f t="shared" si="9"/>
        <v>0</v>
      </c>
    </row>
    <row r="56" spans="1:13" ht="15" hidden="1" customHeight="1" x14ac:dyDescent="0.2">
      <c r="A56" s="57" t="s">
        <v>94</v>
      </c>
      <c r="B56" s="45" t="s">
        <v>95</v>
      </c>
      <c r="C56" s="44">
        <v>0</v>
      </c>
      <c r="D56" s="44"/>
      <c r="E56" s="44"/>
      <c r="F56" s="44"/>
      <c r="G56" s="44"/>
      <c r="H56" s="44"/>
      <c r="I56" s="44"/>
      <c r="J56" s="44">
        <f t="shared" si="8"/>
        <v>0</v>
      </c>
      <c r="K56" s="44">
        <v>0</v>
      </c>
      <c r="L56" s="44">
        <f t="shared" si="6"/>
        <v>0</v>
      </c>
      <c r="M56" s="54">
        <f t="shared" si="9"/>
        <v>0</v>
      </c>
    </row>
    <row r="57" spans="1:13" x14ac:dyDescent="0.2">
      <c r="A57" s="57" t="s">
        <v>96</v>
      </c>
      <c r="B57" s="45" t="s">
        <v>97</v>
      </c>
      <c r="C57" s="44">
        <v>5000</v>
      </c>
      <c r="D57" s="44">
        <v>7500</v>
      </c>
      <c r="E57" s="44"/>
      <c r="F57" s="44"/>
      <c r="G57" s="44"/>
      <c r="H57" s="44"/>
      <c r="I57" s="44"/>
      <c r="J57" s="44">
        <f t="shared" si="8"/>
        <v>12500</v>
      </c>
      <c r="K57" s="44">
        <v>1740</v>
      </c>
      <c r="L57" s="44">
        <f t="shared" si="6"/>
        <v>10760</v>
      </c>
      <c r="M57" s="54">
        <f t="shared" si="9"/>
        <v>5.5861822635470569E-4</v>
      </c>
    </row>
    <row r="58" spans="1:13" x14ac:dyDescent="0.2">
      <c r="A58" s="57" t="s">
        <v>98</v>
      </c>
      <c r="B58" s="45" t="s">
        <v>99</v>
      </c>
      <c r="C58" s="44">
        <v>3504.32</v>
      </c>
      <c r="D58" s="44"/>
      <c r="E58" s="44"/>
      <c r="F58" s="44"/>
      <c r="G58" s="44"/>
      <c r="H58" s="44"/>
      <c r="I58" s="44"/>
      <c r="J58" s="44">
        <f t="shared" si="8"/>
        <v>3504.32</v>
      </c>
      <c r="K58" s="44">
        <v>490</v>
      </c>
      <c r="L58" s="44">
        <f t="shared" si="6"/>
        <v>3014.32</v>
      </c>
      <c r="M58" s="54">
        <f t="shared" si="9"/>
        <v>1.5731202926080794E-4</v>
      </c>
    </row>
    <row r="59" spans="1:13" x14ac:dyDescent="0.2">
      <c r="A59" s="57" t="s">
        <v>100</v>
      </c>
      <c r="B59" s="45" t="s">
        <v>101</v>
      </c>
      <c r="C59" s="44">
        <v>9000</v>
      </c>
      <c r="D59" s="44"/>
      <c r="E59" s="44"/>
      <c r="F59" s="44"/>
      <c r="G59" s="44"/>
      <c r="H59" s="44"/>
      <c r="I59" s="44"/>
      <c r="J59" s="44">
        <f t="shared" si="8"/>
        <v>9000</v>
      </c>
      <c r="K59" s="44">
        <v>0</v>
      </c>
      <c r="L59" s="44">
        <f t="shared" si="6"/>
        <v>9000</v>
      </c>
      <c r="M59" s="54">
        <f t="shared" si="9"/>
        <v>0</v>
      </c>
    </row>
    <row r="60" spans="1:13" x14ac:dyDescent="0.2">
      <c r="A60" s="57" t="s">
        <v>102</v>
      </c>
      <c r="B60" s="45" t="s">
        <v>103</v>
      </c>
      <c r="C60" s="44">
        <v>9300</v>
      </c>
      <c r="D60" s="44"/>
      <c r="E60" s="44"/>
      <c r="F60" s="44"/>
      <c r="G60" s="44"/>
      <c r="H60" s="44"/>
      <c r="I60" s="44"/>
      <c r="J60" s="44">
        <f t="shared" si="8"/>
        <v>9300</v>
      </c>
      <c r="K60" s="44">
        <v>319.2</v>
      </c>
      <c r="L60" s="44">
        <f t="shared" si="6"/>
        <v>8980.7999999999993</v>
      </c>
      <c r="M60" s="54">
        <f t="shared" si="9"/>
        <v>1.0247755048989774E-4</v>
      </c>
    </row>
    <row r="61" spans="1:13" x14ac:dyDescent="0.2">
      <c r="A61" s="57" t="s">
        <v>104</v>
      </c>
      <c r="B61" s="45" t="s">
        <v>105</v>
      </c>
      <c r="C61" s="44">
        <v>5500</v>
      </c>
      <c r="D61" s="44"/>
      <c r="E61" s="44"/>
      <c r="F61" s="44"/>
      <c r="G61" s="44"/>
      <c r="H61" s="44"/>
      <c r="I61" s="44"/>
      <c r="J61" s="44">
        <f t="shared" si="8"/>
        <v>5500</v>
      </c>
      <c r="K61" s="44">
        <v>3760</v>
      </c>
      <c r="L61" s="44">
        <f t="shared" si="6"/>
        <v>1740</v>
      </c>
      <c r="M61" s="54">
        <f t="shared" si="9"/>
        <v>1.2071290408584446E-3</v>
      </c>
    </row>
    <row r="62" spans="1:13" x14ac:dyDescent="0.2">
      <c r="A62" s="57" t="s">
        <v>240</v>
      </c>
      <c r="B62" s="45" t="s">
        <v>241</v>
      </c>
      <c r="C62" s="44">
        <v>97500</v>
      </c>
      <c r="D62" s="44"/>
      <c r="E62" s="44"/>
      <c r="F62" s="44"/>
      <c r="G62" s="44"/>
      <c r="H62" s="44"/>
      <c r="I62" s="44"/>
      <c r="J62" s="44">
        <f t="shared" si="8"/>
        <v>97500</v>
      </c>
      <c r="K62" s="44">
        <v>0</v>
      </c>
      <c r="L62" s="44">
        <f t="shared" si="6"/>
        <v>97500</v>
      </c>
      <c r="M62" s="54">
        <f t="shared" si="9"/>
        <v>0</v>
      </c>
    </row>
    <row r="63" spans="1:13" x14ac:dyDescent="0.2">
      <c r="A63" s="57" t="s">
        <v>106</v>
      </c>
      <c r="B63" s="45" t="s">
        <v>107</v>
      </c>
      <c r="C63" s="44">
        <v>19500</v>
      </c>
      <c r="D63" s="44"/>
      <c r="E63" s="44"/>
      <c r="F63" s="44"/>
      <c r="G63" s="44"/>
      <c r="H63" s="44"/>
      <c r="I63" s="44"/>
      <c r="J63" s="44">
        <f t="shared" si="8"/>
        <v>19500</v>
      </c>
      <c r="K63" s="44">
        <v>0</v>
      </c>
      <c r="L63" s="44">
        <f t="shared" si="6"/>
        <v>19500</v>
      </c>
      <c r="M63" s="54">
        <f t="shared" si="9"/>
        <v>0</v>
      </c>
    </row>
    <row r="64" spans="1:13" x14ac:dyDescent="0.2">
      <c r="A64" s="57" t="s">
        <v>108</v>
      </c>
      <c r="B64" s="45" t="s">
        <v>109</v>
      </c>
      <c r="C64" s="44">
        <v>260706.83</v>
      </c>
      <c r="D64" s="44"/>
      <c r="E64" s="44"/>
      <c r="F64" s="44"/>
      <c r="G64" s="44"/>
      <c r="H64" s="44"/>
      <c r="I64" s="44"/>
      <c r="J64" s="44">
        <f t="shared" si="8"/>
        <v>260706.83</v>
      </c>
      <c r="K64" s="44">
        <v>0</v>
      </c>
      <c r="L64" s="44">
        <f t="shared" si="6"/>
        <v>260706.83</v>
      </c>
      <c r="M64" s="54">
        <f t="shared" si="9"/>
        <v>0</v>
      </c>
    </row>
    <row r="65" spans="1:13" ht="15" hidden="1" customHeight="1" x14ac:dyDescent="0.2">
      <c r="A65" s="57" t="s">
        <v>110</v>
      </c>
      <c r="B65" s="45" t="s">
        <v>111</v>
      </c>
      <c r="C65" s="44">
        <v>0</v>
      </c>
      <c r="D65" s="44"/>
      <c r="E65" s="44"/>
      <c r="F65" s="44"/>
      <c r="G65" s="44"/>
      <c r="H65" s="44"/>
      <c r="I65" s="44"/>
      <c r="J65" s="44">
        <f t="shared" si="8"/>
        <v>0</v>
      </c>
      <c r="K65" s="44">
        <v>0</v>
      </c>
      <c r="L65" s="44">
        <f t="shared" si="6"/>
        <v>0</v>
      </c>
      <c r="M65" s="54">
        <f t="shared" si="9"/>
        <v>0</v>
      </c>
    </row>
    <row r="66" spans="1:13" x14ac:dyDescent="0.2">
      <c r="A66" s="57" t="s">
        <v>112</v>
      </c>
      <c r="B66" s="45" t="s">
        <v>113</v>
      </c>
      <c r="C66" s="44">
        <v>15500</v>
      </c>
      <c r="D66" s="44"/>
      <c r="E66" s="44"/>
      <c r="F66" s="44"/>
      <c r="G66" s="44"/>
      <c r="H66" s="44"/>
      <c r="I66" s="44"/>
      <c r="J66" s="44">
        <f t="shared" si="8"/>
        <v>15500</v>
      </c>
      <c r="K66" s="44">
        <v>7400</v>
      </c>
      <c r="L66" s="44">
        <f t="shared" si="6"/>
        <v>8100</v>
      </c>
      <c r="M66" s="54">
        <f t="shared" si="9"/>
        <v>2.3757326867958751E-3</v>
      </c>
    </row>
    <row r="67" spans="1:13" x14ac:dyDescent="0.2">
      <c r="A67" s="57" t="s">
        <v>114</v>
      </c>
      <c r="B67" s="45" t="s">
        <v>115</v>
      </c>
      <c r="C67" s="44">
        <v>54000</v>
      </c>
      <c r="D67" s="44"/>
      <c r="E67" s="44"/>
      <c r="F67" s="44"/>
      <c r="G67" s="44"/>
      <c r="H67" s="44"/>
      <c r="I67" s="44"/>
      <c r="J67" s="44">
        <f t="shared" si="8"/>
        <v>54000</v>
      </c>
      <c r="K67" s="44">
        <v>27000</v>
      </c>
      <c r="L67" s="44">
        <f t="shared" si="6"/>
        <v>27000</v>
      </c>
      <c r="M67" s="54">
        <f t="shared" si="9"/>
        <v>8.6682138572281922E-3</v>
      </c>
    </row>
    <row r="68" spans="1:13" x14ac:dyDescent="0.2">
      <c r="A68" s="57" t="s">
        <v>116</v>
      </c>
      <c r="B68" s="45" t="s">
        <v>117</v>
      </c>
      <c r="C68" s="44">
        <v>3000</v>
      </c>
      <c r="D68" s="44">
        <v>3500</v>
      </c>
      <c r="E68" s="44"/>
      <c r="F68" s="44"/>
      <c r="G68" s="44"/>
      <c r="H68" s="44"/>
      <c r="I68" s="44"/>
      <c r="J68" s="44">
        <f t="shared" si="8"/>
        <v>6500</v>
      </c>
      <c r="K68" s="44">
        <v>2865</v>
      </c>
      <c r="L68" s="44">
        <f t="shared" si="6"/>
        <v>3635</v>
      </c>
      <c r="M68" s="54">
        <f t="shared" si="9"/>
        <v>9.1979380373921377E-4</v>
      </c>
    </row>
    <row r="69" spans="1:13" x14ac:dyDescent="0.2">
      <c r="A69" s="57" t="s">
        <v>118</v>
      </c>
      <c r="B69" s="45" t="s">
        <v>119</v>
      </c>
      <c r="C69" s="44">
        <v>5250</v>
      </c>
      <c r="D69" s="44"/>
      <c r="E69" s="44"/>
      <c r="F69" s="44"/>
      <c r="G69" s="44"/>
      <c r="H69" s="44"/>
      <c r="I69" s="44"/>
      <c r="J69" s="44">
        <f t="shared" si="8"/>
        <v>5250</v>
      </c>
      <c r="K69" s="44">
        <v>3660</v>
      </c>
      <c r="L69" s="44">
        <f t="shared" si="6"/>
        <v>1590</v>
      </c>
      <c r="M69" s="54">
        <f t="shared" si="9"/>
        <v>1.1750245450909327E-3</v>
      </c>
    </row>
    <row r="70" spans="1:13" x14ac:dyDescent="0.2">
      <c r="A70" s="57" t="s">
        <v>120</v>
      </c>
      <c r="B70" s="45" t="s">
        <v>121</v>
      </c>
      <c r="C70" s="44">
        <v>8000</v>
      </c>
      <c r="D70" s="44"/>
      <c r="E70" s="44"/>
      <c r="F70" s="44"/>
      <c r="G70" s="44"/>
      <c r="H70" s="44"/>
      <c r="I70" s="44"/>
      <c r="J70" s="44">
        <f t="shared" si="8"/>
        <v>8000</v>
      </c>
      <c r="K70" s="44">
        <v>4400</v>
      </c>
      <c r="L70" s="44">
        <f t="shared" si="6"/>
        <v>3600</v>
      </c>
      <c r="M70" s="54">
        <f t="shared" si="9"/>
        <v>1.4125978137705202E-3</v>
      </c>
    </row>
    <row r="71" spans="1:13" x14ac:dyDescent="0.2">
      <c r="A71" s="57" t="s">
        <v>122</v>
      </c>
      <c r="B71" s="45" t="s">
        <v>123</v>
      </c>
      <c r="C71" s="44">
        <v>20000</v>
      </c>
      <c r="D71" s="44">
        <v>8500</v>
      </c>
      <c r="E71" s="44"/>
      <c r="F71" s="44"/>
      <c r="G71" s="44"/>
      <c r="H71" s="44"/>
      <c r="I71" s="44"/>
      <c r="J71" s="44">
        <f t="shared" si="8"/>
        <v>28500</v>
      </c>
      <c r="K71" s="44">
        <v>0</v>
      </c>
      <c r="L71" s="44">
        <f t="shared" si="6"/>
        <v>28500</v>
      </c>
      <c r="M71" s="54">
        <f t="shared" si="9"/>
        <v>0</v>
      </c>
    </row>
    <row r="72" spans="1:13" x14ac:dyDescent="0.2">
      <c r="A72" s="57" t="s">
        <v>124</v>
      </c>
      <c r="B72" s="45" t="s">
        <v>125</v>
      </c>
      <c r="C72" s="44">
        <v>226800</v>
      </c>
      <c r="D72" s="44">
        <v>25117.85</v>
      </c>
      <c r="E72" s="44"/>
      <c r="F72" s="44"/>
      <c r="G72" s="44"/>
      <c r="H72" s="44"/>
      <c r="I72" s="44"/>
      <c r="J72" s="44">
        <f t="shared" si="8"/>
        <v>251917.85</v>
      </c>
      <c r="K72" s="44">
        <v>104900</v>
      </c>
      <c r="L72" s="44">
        <f t="shared" si="6"/>
        <v>147017.85</v>
      </c>
      <c r="M72" s="54">
        <f t="shared" si="9"/>
        <v>3.3677616060119903E-2</v>
      </c>
    </row>
    <row r="73" spans="1:13" x14ac:dyDescent="0.2">
      <c r="A73" s="57" t="s">
        <v>126</v>
      </c>
      <c r="B73" s="45" t="s">
        <v>127</v>
      </c>
      <c r="C73" s="44">
        <v>8200</v>
      </c>
      <c r="D73" s="44"/>
      <c r="E73" s="44"/>
      <c r="F73" s="44"/>
      <c r="G73" s="44"/>
      <c r="H73" s="44"/>
      <c r="I73" s="44"/>
      <c r="J73" s="44">
        <f t="shared" si="8"/>
        <v>8200</v>
      </c>
      <c r="K73" s="44">
        <v>0</v>
      </c>
      <c r="L73" s="44">
        <f t="shared" si="6"/>
        <v>8200</v>
      </c>
      <c r="M73" s="54">
        <f t="shared" si="9"/>
        <v>0</v>
      </c>
    </row>
    <row r="74" spans="1:13" x14ac:dyDescent="0.2">
      <c r="A74" s="57" t="s">
        <v>128</v>
      </c>
      <c r="B74" s="45" t="s">
        <v>129</v>
      </c>
      <c r="C74" s="44">
        <v>2500</v>
      </c>
      <c r="D74" s="44"/>
      <c r="E74" s="44"/>
      <c r="F74" s="44"/>
      <c r="G74" s="44"/>
      <c r="H74" s="44"/>
      <c r="I74" s="44"/>
      <c r="J74" s="44">
        <f t="shared" si="8"/>
        <v>2500</v>
      </c>
      <c r="K74" s="44">
        <v>1140.27</v>
      </c>
      <c r="L74" s="44">
        <f t="shared" si="6"/>
        <v>1359.73</v>
      </c>
      <c r="M74" s="54">
        <f t="shared" si="9"/>
        <v>3.6607793388820708E-4</v>
      </c>
    </row>
    <row r="75" spans="1:13" x14ac:dyDescent="0.2">
      <c r="A75" s="57" t="s">
        <v>130</v>
      </c>
      <c r="B75" s="45" t="s">
        <v>131</v>
      </c>
      <c r="C75" s="44">
        <v>7000</v>
      </c>
      <c r="D75" s="44"/>
      <c r="E75" s="44"/>
      <c r="F75" s="44"/>
      <c r="G75" s="44"/>
      <c r="H75" s="44"/>
      <c r="I75" s="44"/>
      <c r="J75" s="44">
        <f t="shared" si="8"/>
        <v>7000</v>
      </c>
      <c r="K75" s="44">
        <v>43.599999999999994</v>
      </c>
      <c r="L75" s="44">
        <f t="shared" si="6"/>
        <v>6956.4</v>
      </c>
      <c r="M75" s="54">
        <f t="shared" si="9"/>
        <v>1.3997560154635153E-5</v>
      </c>
    </row>
    <row r="76" spans="1:13" x14ac:dyDescent="0.2">
      <c r="A76" s="57" t="s">
        <v>132</v>
      </c>
      <c r="B76" s="45" t="s">
        <v>133</v>
      </c>
      <c r="C76" s="44">
        <v>2000</v>
      </c>
      <c r="D76" s="44"/>
      <c r="E76" s="44"/>
      <c r="F76" s="44"/>
      <c r="G76" s="44"/>
      <c r="H76" s="44"/>
      <c r="I76" s="44"/>
      <c r="J76" s="44">
        <f t="shared" si="8"/>
        <v>2000</v>
      </c>
      <c r="K76" s="44">
        <v>0</v>
      </c>
      <c r="L76" s="44">
        <f t="shared" si="6"/>
        <v>2000</v>
      </c>
      <c r="M76" s="54">
        <f t="shared" si="9"/>
        <v>0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44"/>
      <c r="G77" s="44"/>
      <c r="H77" s="44"/>
      <c r="I77" s="44"/>
      <c r="J77" s="44">
        <f t="shared" si="8"/>
        <v>15000</v>
      </c>
      <c r="K77" s="44">
        <v>12172.13</v>
      </c>
      <c r="L77" s="44">
        <f t="shared" si="6"/>
        <v>2827.8700000000008</v>
      </c>
      <c r="M77" s="54"/>
    </row>
    <row r="78" spans="1:13" x14ac:dyDescent="0.2">
      <c r="A78" s="57"/>
      <c r="B78" s="45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44"/>
      <c r="G80" s="44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44"/>
      <c r="G81" s="44"/>
      <c r="H81" s="44"/>
      <c r="I81" s="44"/>
      <c r="J81" s="44">
        <f t="shared" si="8"/>
        <v>108880</v>
      </c>
      <c r="K81" s="44">
        <v>26642.5</v>
      </c>
      <c r="L81" s="44">
        <f t="shared" si="6"/>
        <v>82237.5</v>
      </c>
      <c r="M81" s="54">
        <f t="shared" ref="M81:M117" si="10">K81/$K$139</f>
        <v>8.5534402848593382E-3</v>
      </c>
    </row>
    <row r="82" spans="1:13" ht="15" hidden="1" customHeight="1" x14ac:dyDescent="0.2">
      <c r="A82" s="57" t="s">
        <v>140</v>
      </c>
      <c r="B82" s="45" t="s">
        <v>141</v>
      </c>
      <c r="C82" s="44">
        <v>0</v>
      </c>
      <c r="D82" s="44"/>
      <c r="E82" s="44"/>
      <c r="F82" s="44"/>
      <c r="G82" s="44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>
        <f t="shared" si="10"/>
        <v>0</v>
      </c>
    </row>
    <row r="83" spans="1:13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44"/>
      <c r="G83" s="44"/>
      <c r="H83" s="44"/>
      <c r="I83" s="44"/>
      <c r="J83" s="44">
        <f t="shared" si="8"/>
        <v>15500</v>
      </c>
      <c r="K83" s="44">
        <v>0</v>
      </c>
      <c r="L83" s="44">
        <f t="shared" si="6"/>
        <v>15500</v>
      </c>
      <c r="M83" s="54">
        <f t="shared" si="10"/>
        <v>0</v>
      </c>
    </row>
    <row r="84" spans="1:13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44"/>
      <c r="G84" s="44"/>
      <c r="H84" s="44"/>
      <c r="I84" s="44"/>
      <c r="J84" s="44">
        <f t="shared" si="8"/>
        <v>10800</v>
      </c>
      <c r="K84" s="44">
        <v>0</v>
      </c>
      <c r="L84" s="44">
        <f t="shared" si="6"/>
        <v>10800</v>
      </c>
      <c r="M84" s="54">
        <f t="shared" si="10"/>
        <v>0</v>
      </c>
    </row>
    <row r="85" spans="1:13" ht="15" hidden="1" customHeight="1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44"/>
      <c r="G85" s="44"/>
      <c r="H85" s="44"/>
      <c r="I85" s="44"/>
      <c r="J85" s="44">
        <f t="shared" si="8"/>
        <v>6500</v>
      </c>
      <c r="K85" s="44">
        <v>0</v>
      </c>
      <c r="L85" s="44">
        <f t="shared" si="6"/>
        <v>6500</v>
      </c>
      <c r="M85" s="54">
        <f t="shared" si="10"/>
        <v>0</v>
      </c>
    </row>
    <row r="86" spans="1:13" x14ac:dyDescent="0.2">
      <c r="A86" s="57" t="s">
        <v>144</v>
      </c>
      <c r="B86" s="45" t="s">
        <v>145</v>
      </c>
      <c r="C86" s="44">
        <v>2750</v>
      </c>
      <c r="D86" s="44"/>
      <c r="E86" s="44"/>
      <c r="F86" s="44"/>
      <c r="G86" s="44"/>
      <c r="H86" s="44"/>
      <c r="I86" s="44"/>
      <c r="J86" s="44">
        <f t="shared" si="8"/>
        <v>2750</v>
      </c>
      <c r="K86" s="44">
        <v>1196</v>
      </c>
      <c r="L86" s="44">
        <f t="shared" si="6"/>
        <v>1554</v>
      </c>
      <c r="M86" s="54">
        <f t="shared" si="10"/>
        <v>3.8396976937944141E-4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44"/>
      <c r="G87" s="44"/>
      <c r="H87" s="44"/>
      <c r="I87" s="44"/>
      <c r="J87" s="44">
        <f t="shared" si="8"/>
        <v>32800</v>
      </c>
      <c r="K87" s="44">
        <v>9631.6</v>
      </c>
      <c r="L87" s="44">
        <f t="shared" si="6"/>
        <v>23168.400000000001</v>
      </c>
      <c r="M87" s="54">
        <f t="shared" si="10"/>
        <v>3.0921766143436691E-3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44"/>
      <c r="G88" s="44"/>
      <c r="H88" s="44"/>
      <c r="I88" s="44"/>
      <c r="J88" s="44">
        <f t="shared" si="8"/>
        <v>5200</v>
      </c>
      <c r="K88" s="44">
        <v>1560.5</v>
      </c>
      <c r="L88" s="44">
        <f t="shared" si="6"/>
        <v>3639.5</v>
      </c>
      <c r="M88" s="54">
        <f t="shared" si="10"/>
        <v>5.0099065645202196E-4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44"/>
      <c r="G89" s="44"/>
      <c r="H89" s="44"/>
      <c r="I89" s="44"/>
      <c r="J89" s="44">
        <f t="shared" si="8"/>
        <v>4000</v>
      </c>
      <c r="K89" s="44">
        <v>1126.3500000000001</v>
      </c>
      <c r="L89" s="44">
        <f t="shared" si="6"/>
        <v>2873.6499999999996</v>
      </c>
      <c r="M89" s="54">
        <f t="shared" si="10"/>
        <v>3.6160898807736946E-4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44"/>
      <c r="G90" s="44"/>
      <c r="H90" s="44"/>
      <c r="I90" s="44"/>
      <c r="J90" s="44">
        <f t="shared" si="8"/>
        <v>6000</v>
      </c>
      <c r="K90" s="44">
        <v>1267.05</v>
      </c>
      <c r="L90" s="44">
        <f t="shared" si="6"/>
        <v>4732.95</v>
      </c>
      <c r="M90" s="54">
        <f t="shared" si="10"/>
        <v>4.0678001362225857E-4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44"/>
      <c r="G91" s="44"/>
      <c r="H91" s="44"/>
      <c r="I91" s="44"/>
      <c r="J91" s="44">
        <f t="shared" si="8"/>
        <v>875</v>
      </c>
      <c r="K91" s="44">
        <v>795</v>
      </c>
      <c r="L91" s="44">
        <f t="shared" si="6"/>
        <v>80</v>
      </c>
      <c r="M91" s="54">
        <f t="shared" si="10"/>
        <v>2.5523074135171901E-4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44"/>
      <c r="G92" s="44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>
        <f t="shared" si="10"/>
        <v>0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44"/>
      <c r="G93" s="44"/>
      <c r="H93" s="44"/>
      <c r="I93" s="44"/>
      <c r="J93" s="44">
        <f t="shared" si="8"/>
        <v>2000</v>
      </c>
      <c r="K93" s="44">
        <v>220</v>
      </c>
      <c r="L93" s="44">
        <f t="shared" si="6"/>
        <v>1780</v>
      </c>
      <c r="M93" s="54">
        <f t="shared" si="10"/>
        <v>7.0629890688526017E-5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44"/>
      <c r="G94" s="44"/>
      <c r="H94" s="44"/>
      <c r="I94" s="44"/>
      <c r="J94" s="44">
        <f t="shared" si="8"/>
        <v>8000</v>
      </c>
      <c r="K94" s="44">
        <v>2568.3199999999997</v>
      </c>
      <c r="L94" s="44">
        <f t="shared" si="6"/>
        <v>5431.68</v>
      </c>
      <c r="M94" s="54">
        <f t="shared" si="10"/>
        <v>8.2454618569615962E-4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44"/>
      <c r="G95" s="44"/>
      <c r="H95" s="44"/>
      <c r="I95" s="44"/>
      <c r="J95" s="44">
        <f t="shared" si="8"/>
        <v>2000</v>
      </c>
      <c r="K95" s="44">
        <v>112.89000000000001</v>
      </c>
      <c r="L95" s="44">
        <f t="shared" ref="L95:L138" si="11">J95-K95</f>
        <v>1887.11</v>
      </c>
      <c r="M95" s="54">
        <f t="shared" si="10"/>
        <v>3.6242765271944104E-5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44"/>
      <c r="G96" s="44"/>
      <c r="H96" s="44"/>
      <c r="I96" s="44"/>
      <c r="J96" s="44">
        <f t="shared" si="8"/>
        <v>25500</v>
      </c>
      <c r="K96" s="44">
        <v>6826.1399999999994</v>
      </c>
      <c r="L96" s="44">
        <f t="shared" si="11"/>
        <v>18673.86</v>
      </c>
      <c r="M96" s="54">
        <f t="shared" si="10"/>
        <v>2.1914978273844315E-3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44"/>
      <c r="G97" s="44"/>
      <c r="H97" s="44"/>
      <c r="I97" s="44"/>
      <c r="J97" s="44">
        <f t="shared" si="8"/>
        <v>9600</v>
      </c>
      <c r="K97" s="44">
        <v>684.7</v>
      </c>
      <c r="L97" s="44">
        <f t="shared" si="11"/>
        <v>8915.2999999999993</v>
      </c>
      <c r="M97" s="54">
        <f t="shared" si="10"/>
        <v>2.1981948252015348E-4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44"/>
      <c r="G98" s="44"/>
      <c r="H98" s="44"/>
      <c r="I98" s="44"/>
      <c r="J98" s="44">
        <f t="shared" si="8"/>
        <v>3000</v>
      </c>
      <c r="K98" s="44">
        <v>0</v>
      </c>
      <c r="L98" s="44">
        <f t="shared" si="11"/>
        <v>3000</v>
      </c>
      <c r="M98" s="54">
        <f t="shared" si="10"/>
        <v>0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44"/>
      <c r="G99" s="44"/>
      <c r="H99" s="44"/>
      <c r="I99" s="44"/>
      <c r="J99" s="44">
        <f t="shared" si="8"/>
        <v>210345</v>
      </c>
      <c r="K99" s="44">
        <v>189835.81</v>
      </c>
      <c r="L99" s="44">
        <f t="shared" si="11"/>
        <v>20509.190000000002</v>
      </c>
      <c r="M99" s="54">
        <f t="shared" si="10"/>
        <v>6.0945829586671788E-2</v>
      </c>
    </row>
    <row r="100" spans="1:13" x14ac:dyDescent="0.2">
      <c r="A100" s="57">
        <v>272</v>
      </c>
      <c r="B100" s="45" t="s">
        <v>172</v>
      </c>
      <c r="C100" s="44">
        <v>8000</v>
      </c>
      <c r="D100" s="44">
        <v>35000</v>
      </c>
      <c r="E100" s="44"/>
      <c r="F100" s="44"/>
      <c r="G100" s="44"/>
      <c r="H100" s="44"/>
      <c r="I100" s="44"/>
      <c r="J100" s="44">
        <f t="shared" si="8"/>
        <v>43000</v>
      </c>
      <c r="K100" s="44">
        <v>0</v>
      </c>
      <c r="L100" s="44">
        <f t="shared" si="11"/>
        <v>43000</v>
      </c>
      <c r="M100" s="54">
        <f t="shared" si="10"/>
        <v>0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44"/>
      <c r="G101" s="44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>
        <f t="shared" si="10"/>
        <v>0</v>
      </c>
    </row>
    <row r="102" spans="1:13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44"/>
      <c r="G102" s="44"/>
      <c r="H102" s="44"/>
      <c r="I102" s="44"/>
      <c r="J102" s="44">
        <f t="shared" si="8"/>
        <v>15450</v>
      </c>
      <c r="K102" s="44">
        <v>0</v>
      </c>
      <c r="L102" s="44">
        <f t="shared" si="11"/>
        <v>15450</v>
      </c>
      <c r="M102" s="54">
        <f t="shared" si="10"/>
        <v>0</v>
      </c>
    </row>
    <row r="103" spans="1:13" ht="15" hidden="1" customHeight="1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44"/>
      <c r="G103" s="44"/>
      <c r="H103" s="44"/>
      <c r="I103" s="44"/>
      <c r="J103" s="44">
        <f t="shared" si="8"/>
        <v>75000</v>
      </c>
      <c r="K103" s="44">
        <v>0</v>
      </c>
      <c r="L103" s="44">
        <f t="shared" si="11"/>
        <v>75000</v>
      </c>
      <c r="M103" s="54">
        <f t="shared" si="10"/>
        <v>0</v>
      </c>
    </row>
    <row r="104" spans="1:13" x14ac:dyDescent="0.2">
      <c r="A104" s="57">
        <v>279</v>
      </c>
      <c r="B104" s="45" t="s">
        <v>242</v>
      </c>
      <c r="C104" s="44">
        <v>750</v>
      </c>
      <c r="D104" s="44"/>
      <c r="E104" s="44"/>
      <c r="F104" s="44"/>
      <c r="G104" s="44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>
        <f t="shared" si="10"/>
        <v>0</v>
      </c>
    </row>
    <row r="105" spans="1:13" ht="15" hidden="1" customHeight="1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44"/>
      <c r="G105" s="44"/>
      <c r="H105" s="44"/>
      <c r="I105" s="44"/>
      <c r="J105" s="44">
        <f t="shared" si="8"/>
        <v>8500</v>
      </c>
      <c r="K105" s="44">
        <v>0</v>
      </c>
      <c r="L105" s="44">
        <f t="shared" si="11"/>
        <v>8500</v>
      </c>
      <c r="M105" s="54">
        <f t="shared" si="10"/>
        <v>0</v>
      </c>
    </row>
    <row r="106" spans="1:13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44"/>
      <c r="G106" s="44"/>
      <c r="H106" s="44"/>
      <c r="I106" s="44"/>
      <c r="J106" s="44">
        <f t="shared" si="8"/>
        <v>5250</v>
      </c>
      <c r="K106" s="44">
        <v>140.75</v>
      </c>
      <c r="L106" s="44">
        <f t="shared" si="11"/>
        <v>5109.25</v>
      </c>
      <c r="M106" s="54">
        <f t="shared" si="10"/>
        <v>4.5187077792772894E-5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44"/>
      <c r="G107" s="44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>
        <f t="shared" si="10"/>
        <v>0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44"/>
      <c r="G108" s="44"/>
      <c r="H108" s="44"/>
      <c r="I108" s="44"/>
      <c r="J108" s="44">
        <f t="shared" si="8"/>
        <v>680637</v>
      </c>
      <c r="K108" s="44">
        <v>678648.14999999991</v>
      </c>
      <c r="L108" s="44">
        <f t="shared" si="11"/>
        <v>1988.8500000000931</v>
      </c>
      <c r="M108" s="54">
        <f t="shared" si="10"/>
        <v>0.21787656659304727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44"/>
      <c r="G109" s="44"/>
      <c r="H109" s="44"/>
      <c r="I109" s="44"/>
      <c r="J109" s="44">
        <f t="shared" ref="J109:J138" si="12">C109+D109-E109+F109-G109+H109-I109</f>
        <v>3247.82</v>
      </c>
      <c r="K109" s="44">
        <v>0</v>
      </c>
      <c r="L109" s="44">
        <f t="shared" si="11"/>
        <v>3247.82</v>
      </c>
      <c r="M109" s="54">
        <f t="shared" si="10"/>
        <v>0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44"/>
      <c r="G110" s="44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>
        <f t="shared" si="10"/>
        <v>0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44"/>
      <c r="G111" s="44"/>
      <c r="H111" s="44"/>
      <c r="I111" s="44"/>
      <c r="J111" s="44">
        <f t="shared" si="12"/>
        <v>6700</v>
      </c>
      <c r="K111" s="44">
        <v>3587.1</v>
      </c>
      <c r="L111" s="44">
        <f t="shared" si="11"/>
        <v>3112.9</v>
      </c>
      <c r="M111" s="54">
        <f t="shared" si="10"/>
        <v>1.1516203676764166E-3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44"/>
      <c r="G112" s="44"/>
      <c r="H112" s="44"/>
      <c r="I112" s="44"/>
      <c r="J112" s="44">
        <f t="shared" si="12"/>
        <v>2000</v>
      </c>
      <c r="K112" s="44">
        <v>640.5</v>
      </c>
      <c r="L112" s="44">
        <f t="shared" si="11"/>
        <v>1359.5</v>
      </c>
      <c r="M112" s="54">
        <f t="shared" si="10"/>
        <v>2.0562929539091323E-4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44"/>
      <c r="G113" s="44"/>
      <c r="H113" s="44"/>
      <c r="I113" s="44"/>
      <c r="J113" s="44">
        <f t="shared" si="12"/>
        <v>40400</v>
      </c>
      <c r="K113" s="44">
        <v>0</v>
      </c>
      <c r="L113" s="44">
        <f t="shared" si="11"/>
        <v>40400</v>
      </c>
      <c r="M113" s="54">
        <f t="shared" si="10"/>
        <v>0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44"/>
      <c r="G114" s="44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>
        <f t="shared" si="10"/>
        <v>0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44"/>
      <c r="G115" s="44"/>
      <c r="H115" s="44"/>
      <c r="I115" s="44"/>
      <c r="J115" s="44">
        <f t="shared" si="12"/>
        <v>13000</v>
      </c>
      <c r="K115" s="44">
        <v>436.99</v>
      </c>
      <c r="L115" s="44">
        <f t="shared" si="11"/>
        <v>12563.01</v>
      </c>
      <c r="M115" s="54">
        <f t="shared" si="10"/>
        <v>1.4029343605444992E-4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44"/>
      <c r="G116" s="44"/>
      <c r="H116" s="44"/>
      <c r="I116" s="44"/>
      <c r="J116" s="44">
        <f t="shared" si="12"/>
        <v>81250</v>
      </c>
      <c r="K116" s="44">
        <v>43538.51</v>
      </c>
      <c r="L116" s="44">
        <f t="shared" si="11"/>
        <v>37711.49</v>
      </c>
      <c r="M116" s="54">
        <f t="shared" si="10"/>
        <v>1.3977819100187713E-2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44"/>
      <c r="G117" s="44"/>
      <c r="H117" s="44"/>
      <c r="I117" s="44"/>
      <c r="J117" s="44">
        <f t="shared" si="12"/>
        <v>17000</v>
      </c>
      <c r="K117" s="44">
        <v>1615.4</v>
      </c>
      <c r="L117" s="44">
        <f t="shared" si="11"/>
        <v>15384.6</v>
      </c>
      <c r="M117" s="54">
        <f t="shared" si="10"/>
        <v>5.1861602462838598E-4</v>
      </c>
    </row>
    <row r="118" spans="1:13" x14ac:dyDescent="0.2">
      <c r="A118" s="57"/>
      <c r="B118" s="45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54"/>
    </row>
    <row r="120" spans="1:13" x14ac:dyDescent="0.2">
      <c r="A120" s="57"/>
      <c r="B120" s="45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54"/>
    </row>
    <row r="121" spans="1:13" x14ac:dyDescent="0.2">
      <c r="A121" s="57"/>
      <c r="B121" s="45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54"/>
    </row>
    <row r="122" spans="1:13" ht="15.75" x14ac:dyDescent="0.25">
      <c r="A122" s="55">
        <v>3</v>
      </c>
      <c r="B122" s="56" t="s">
        <v>200</v>
      </c>
      <c r="C122" s="42"/>
      <c r="D122" s="44"/>
      <c r="E122" s="44"/>
      <c r="F122" s="44"/>
      <c r="G122" s="44"/>
      <c r="H122" s="44"/>
      <c r="I122" s="44"/>
      <c r="J122" s="44"/>
      <c r="K122" s="44"/>
      <c r="L122" s="44"/>
      <c r="M122" s="54"/>
    </row>
    <row r="123" spans="1:13" x14ac:dyDescent="0.2">
      <c r="A123" s="58" t="s">
        <v>201</v>
      </c>
      <c r="B123" s="59" t="s">
        <v>202</v>
      </c>
      <c r="C123" s="60">
        <v>20000</v>
      </c>
      <c r="D123" s="44">
        <v>6500</v>
      </c>
      <c r="E123" s="44"/>
      <c r="F123" s="44"/>
      <c r="G123" s="44"/>
      <c r="H123" s="44"/>
      <c r="I123" s="44"/>
      <c r="J123" s="44">
        <f t="shared" si="12"/>
        <v>26500</v>
      </c>
      <c r="K123" s="44">
        <v>0</v>
      </c>
      <c r="L123" s="44">
        <f t="shared" si="11"/>
        <v>26500</v>
      </c>
      <c r="M123" s="54">
        <f t="shared" ref="M123:M130" si="13">K123/$K$139</f>
        <v>0</v>
      </c>
    </row>
    <row r="124" spans="1:13" ht="15" hidden="1" customHeight="1" x14ac:dyDescent="0.2">
      <c r="A124" s="58" t="s">
        <v>203</v>
      </c>
      <c r="B124" s="59" t="s">
        <v>204</v>
      </c>
      <c r="C124" s="60">
        <v>0</v>
      </c>
      <c r="D124" s="44"/>
      <c r="E124" s="44"/>
      <c r="F124" s="44"/>
      <c r="G124" s="44"/>
      <c r="H124" s="44"/>
      <c r="I124" s="44"/>
      <c r="J124" s="44">
        <f t="shared" si="12"/>
        <v>0</v>
      </c>
      <c r="K124" s="44">
        <v>0</v>
      </c>
      <c r="L124" s="44">
        <f t="shared" si="11"/>
        <v>0</v>
      </c>
      <c r="M124" s="54">
        <f t="shared" si="13"/>
        <v>0</v>
      </c>
    </row>
    <row r="125" spans="1:13" x14ac:dyDescent="0.2">
      <c r="A125" s="58" t="s">
        <v>203</v>
      </c>
      <c r="B125" s="59" t="s">
        <v>204</v>
      </c>
      <c r="C125" s="60">
        <v>4000</v>
      </c>
      <c r="D125" s="44"/>
      <c r="E125" s="44"/>
      <c r="F125" s="44"/>
      <c r="G125" s="44"/>
      <c r="H125" s="44"/>
      <c r="I125" s="44"/>
      <c r="J125" s="44">
        <f t="shared" si="12"/>
        <v>4000</v>
      </c>
      <c r="K125" s="44">
        <v>0</v>
      </c>
      <c r="L125" s="44">
        <f t="shared" si="11"/>
        <v>4000</v>
      </c>
      <c r="M125" s="54">
        <f t="shared" si="13"/>
        <v>0</v>
      </c>
    </row>
    <row r="126" spans="1:13" x14ac:dyDescent="0.2">
      <c r="A126" s="58" t="s">
        <v>205</v>
      </c>
      <c r="B126" s="59" t="s">
        <v>206</v>
      </c>
      <c r="C126" s="60">
        <v>76750</v>
      </c>
      <c r="D126" s="44"/>
      <c r="E126" s="44"/>
      <c r="F126" s="44"/>
      <c r="G126" s="44"/>
      <c r="H126" s="44"/>
      <c r="I126" s="44"/>
      <c r="J126" s="44">
        <f t="shared" si="12"/>
        <v>76750</v>
      </c>
      <c r="K126" s="44">
        <v>0</v>
      </c>
      <c r="L126" s="44">
        <f t="shared" si="11"/>
        <v>76750</v>
      </c>
      <c r="M126" s="54">
        <f t="shared" si="13"/>
        <v>0</v>
      </c>
    </row>
    <row r="127" spans="1:13" ht="15" hidden="1" customHeight="1" x14ac:dyDescent="0.2">
      <c r="A127" s="58" t="s">
        <v>207</v>
      </c>
      <c r="B127" s="59" t="s">
        <v>208</v>
      </c>
      <c r="C127" s="60">
        <v>0</v>
      </c>
      <c r="D127" s="44"/>
      <c r="E127" s="44"/>
      <c r="F127" s="44"/>
      <c r="G127" s="44"/>
      <c r="H127" s="44"/>
      <c r="I127" s="44"/>
      <c r="J127" s="44">
        <f t="shared" si="12"/>
        <v>0</v>
      </c>
      <c r="K127" s="44">
        <v>0</v>
      </c>
      <c r="L127" s="44">
        <f t="shared" si="11"/>
        <v>0</v>
      </c>
      <c r="M127" s="54">
        <f t="shared" si="13"/>
        <v>0</v>
      </c>
    </row>
    <row r="128" spans="1:13" x14ac:dyDescent="0.2">
      <c r="A128" s="58" t="s">
        <v>234</v>
      </c>
      <c r="B128" s="59" t="s">
        <v>243</v>
      </c>
      <c r="C128" s="60">
        <v>1000</v>
      </c>
      <c r="D128" s="44"/>
      <c r="E128" s="44"/>
      <c r="F128" s="44"/>
      <c r="G128" s="44"/>
      <c r="H128" s="44"/>
      <c r="I128" s="44"/>
      <c r="J128" s="44">
        <f t="shared" si="12"/>
        <v>1000</v>
      </c>
      <c r="K128" s="44">
        <v>0</v>
      </c>
      <c r="L128" s="44">
        <f t="shared" si="11"/>
        <v>1000</v>
      </c>
      <c r="M128" s="54">
        <f t="shared" si="13"/>
        <v>0</v>
      </c>
    </row>
    <row r="129" spans="1:13" x14ac:dyDescent="0.2">
      <c r="A129" s="58" t="s">
        <v>209</v>
      </c>
      <c r="B129" s="59" t="s">
        <v>210</v>
      </c>
      <c r="C129" s="60">
        <v>20000</v>
      </c>
      <c r="D129" s="44">
        <v>9250</v>
      </c>
      <c r="E129" s="44"/>
      <c r="F129" s="44"/>
      <c r="G129" s="44"/>
      <c r="H129" s="44"/>
      <c r="I129" s="44"/>
      <c r="J129" s="44">
        <f t="shared" si="12"/>
        <v>29250</v>
      </c>
      <c r="K129" s="44">
        <v>14170</v>
      </c>
      <c r="L129" s="44">
        <f t="shared" si="11"/>
        <v>15080</v>
      </c>
      <c r="M129" s="54">
        <f t="shared" si="13"/>
        <v>4.5492070502564253E-3</v>
      </c>
    </row>
    <row r="130" spans="1:13" x14ac:dyDescent="0.2">
      <c r="A130" s="58" t="s">
        <v>211</v>
      </c>
      <c r="B130" s="59" t="s">
        <v>212</v>
      </c>
      <c r="C130" s="60">
        <v>9000</v>
      </c>
      <c r="D130" s="44"/>
      <c r="E130" s="44"/>
      <c r="F130" s="44"/>
      <c r="G130" s="44"/>
      <c r="H130" s="44"/>
      <c r="I130" s="44"/>
      <c r="J130" s="44">
        <f t="shared" si="12"/>
        <v>9000</v>
      </c>
      <c r="K130" s="44">
        <v>0</v>
      </c>
      <c r="L130" s="44">
        <f t="shared" si="11"/>
        <v>9000</v>
      </c>
      <c r="M130" s="54">
        <f t="shared" si="13"/>
        <v>0</v>
      </c>
    </row>
    <row r="131" spans="1:13" x14ac:dyDescent="0.2">
      <c r="A131" s="58"/>
      <c r="B131" s="59"/>
      <c r="C131" s="60"/>
      <c r="D131" s="44"/>
      <c r="E131" s="44"/>
      <c r="F131" s="44"/>
      <c r="G131" s="44"/>
      <c r="H131" s="44"/>
      <c r="I131" s="44"/>
      <c r="J131" s="44"/>
      <c r="K131" s="44"/>
      <c r="L131" s="44"/>
      <c r="M131" s="54"/>
    </row>
    <row r="132" spans="1:13" x14ac:dyDescent="0.2">
      <c r="A132" s="57"/>
      <c r="B132" s="45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54"/>
    </row>
    <row r="133" spans="1:13" ht="15.75" x14ac:dyDescent="0.25">
      <c r="A133" s="55">
        <v>4</v>
      </c>
      <c r="B133" s="56" t="s">
        <v>213</v>
      </c>
      <c r="C133" s="42"/>
      <c r="D133" s="44"/>
      <c r="E133" s="44"/>
      <c r="F133" s="44"/>
      <c r="G133" s="44"/>
      <c r="H133" s="44"/>
      <c r="I133" s="44"/>
      <c r="J133" s="44"/>
      <c r="K133" s="44"/>
      <c r="L133" s="44"/>
      <c r="M133" s="54"/>
    </row>
    <row r="134" spans="1:13" x14ac:dyDescent="0.2">
      <c r="A134" s="57" t="s">
        <v>214</v>
      </c>
      <c r="B134" s="45" t="s">
        <v>215</v>
      </c>
      <c r="C134" s="44">
        <v>30410</v>
      </c>
      <c r="D134" s="44"/>
      <c r="E134" s="44"/>
      <c r="F134" s="44"/>
      <c r="G134" s="44"/>
      <c r="H134" s="44"/>
      <c r="I134" s="44"/>
      <c r="J134" s="44">
        <f t="shared" si="12"/>
        <v>30410</v>
      </c>
      <c r="K134" s="44">
        <v>0</v>
      </c>
      <c r="L134" s="44">
        <f t="shared" si="11"/>
        <v>30410</v>
      </c>
      <c r="M134" s="54">
        <f>K134/$K$139</f>
        <v>0</v>
      </c>
    </row>
    <row r="135" spans="1:13" x14ac:dyDescent="0.2">
      <c r="A135" s="57" t="s">
        <v>216</v>
      </c>
      <c r="B135" s="45" t="s">
        <v>217</v>
      </c>
      <c r="C135" s="44">
        <v>6000</v>
      </c>
      <c r="D135" s="44"/>
      <c r="E135" s="44"/>
      <c r="F135" s="44"/>
      <c r="G135" s="44"/>
      <c r="H135" s="44"/>
      <c r="I135" s="44"/>
      <c r="J135" s="44">
        <f t="shared" si="12"/>
        <v>6000</v>
      </c>
      <c r="K135" s="44">
        <v>0</v>
      </c>
      <c r="L135" s="44">
        <f t="shared" si="11"/>
        <v>6000</v>
      </c>
      <c r="M135" s="54">
        <f>K135/$K$139</f>
        <v>0</v>
      </c>
    </row>
    <row r="136" spans="1:13" x14ac:dyDescent="0.2">
      <c r="A136" s="57" t="s">
        <v>218</v>
      </c>
      <c r="B136" s="45" t="s">
        <v>219</v>
      </c>
      <c r="C136" s="44">
        <v>131200</v>
      </c>
      <c r="D136" s="44"/>
      <c r="E136" s="44"/>
      <c r="F136" s="44"/>
      <c r="G136" s="44"/>
      <c r="H136" s="44"/>
      <c r="I136" s="44"/>
      <c r="J136" s="44">
        <f t="shared" si="12"/>
        <v>131200</v>
      </c>
      <c r="K136" s="44">
        <v>75499.600000000006</v>
      </c>
      <c r="L136" s="44">
        <f t="shared" si="11"/>
        <v>55700.399999999994</v>
      </c>
      <c r="M136" s="54">
        <f>K136/$K$139</f>
        <v>2.4238765886488357E-2</v>
      </c>
    </row>
    <row r="137" spans="1:13" ht="15" hidden="1" customHeight="1" x14ac:dyDescent="0.2">
      <c r="A137" s="57" t="s">
        <v>220</v>
      </c>
      <c r="B137" s="45" t="s">
        <v>221</v>
      </c>
      <c r="C137" s="44">
        <v>0</v>
      </c>
      <c r="D137" s="44"/>
      <c r="E137" s="44"/>
      <c r="F137" s="44"/>
      <c r="G137" s="44"/>
      <c r="H137" s="44"/>
      <c r="I137" s="44"/>
      <c r="J137" s="44">
        <f t="shared" si="12"/>
        <v>0</v>
      </c>
      <c r="K137" s="44">
        <v>0</v>
      </c>
      <c r="L137" s="44">
        <f t="shared" si="11"/>
        <v>0</v>
      </c>
      <c r="M137" s="54">
        <f>K137/$K$139</f>
        <v>0</v>
      </c>
    </row>
    <row r="138" spans="1:13" ht="15.75" thickBot="1" x14ac:dyDescent="0.25">
      <c r="A138" s="57" t="s">
        <v>222</v>
      </c>
      <c r="B138" s="45" t="s">
        <v>223</v>
      </c>
      <c r="C138" s="44">
        <v>6800</v>
      </c>
      <c r="D138" s="44"/>
      <c r="E138" s="44"/>
      <c r="F138" s="44"/>
      <c r="G138" s="44"/>
      <c r="H138" s="44"/>
      <c r="I138" s="44"/>
      <c r="J138" s="44">
        <f t="shared" si="12"/>
        <v>6800</v>
      </c>
      <c r="K138" s="44">
        <v>0</v>
      </c>
      <c r="L138" s="44">
        <f t="shared" si="11"/>
        <v>6800</v>
      </c>
      <c r="M138" s="61">
        <f>K138/$K$139</f>
        <v>0</v>
      </c>
    </row>
    <row r="139" spans="1:13" ht="16.5" thickBot="1" x14ac:dyDescent="0.3">
      <c r="A139" s="48"/>
      <c r="B139" s="49" t="s">
        <v>230</v>
      </c>
      <c r="C139" s="50">
        <f t="shared" ref="C139:L139" si="14">SUM(C28:C138)</f>
        <v>5636660.8700000001</v>
      </c>
      <c r="D139" s="50">
        <f t="shared" si="14"/>
        <v>284737.37</v>
      </c>
      <c r="E139" s="50">
        <f t="shared" si="14"/>
        <v>0</v>
      </c>
      <c r="F139" s="50">
        <f t="shared" si="14"/>
        <v>0</v>
      </c>
      <c r="G139" s="50">
        <f t="shared" si="14"/>
        <v>0</v>
      </c>
      <c r="H139" s="50">
        <f t="shared" si="14"/>
        <v>0</v>
      </c>
      <c r="I139" s="50">
        <f t="shared" si="14"/>
        <v>0</v>
      </c>
      <c r="J139" s="50">
        <f t="shared" si="14"/>
        <v>5921398.2400000002</v>
      </c>
      <c r="K139" s="50">
        <f t="shared" si="14"/>
        <v>3114828.5500000003</v>
      </c>
      <c r="L139" s="50">
        <f t="shared" si="14"/>
        <v>2806569.69</v>
      </c>
      <c r="M139" s="62">
        <v>1</v>
      </c>
    </row>
    <row r="140" spans="1:13" x14ac:dyDescent="0.2">
      <c r="A140" s="70"/>
      <c r="C140" s="89">
        <f>C22-C139</f>
        <v>0</v>
      </c>
      <c r="D140" s="89">
        <f>D22-D139</f>
        <v>0</v>
      </c>
      <c r="E140" s="72"/>
      <c r="F140" s="72"/>
      <c r="G140" s="72"/>
      <c r="H140" s="72"/>
      <c r="I140" s="72"/>
      <c r="J140" s="72"/>
      <c r="K140" s="72"/>
      <c r="L140" s="72"/>
    </row>
    <row r="141" spans="1:13" ht="15.75" thickBot="1" x14ac:dyDescent="0.25">
      <c r="E141" s="73"/>
      <c r="J141" s="69"/>
    </row>
    <row r="142" spans="1:13" ht="15.75" x14ac:dyDescent="0.25">
      <c r="A142" s="2" t="s">
        <v>224</v>
      </c>
      <c r="B142" s="3"/>
      <c r="C142" s="4"/>
      <c r="D142" s="5"/>
      <c r="E142" s="5"/>
      <c r="F142" s="5"/>
      <c r="G142" s="5"/>
      <c r="H142" s="5"/>
      <c r="I142" s="5"/>
      <c r="J142" s="5"/>
      <c r="K142" s="5"/>
    </row>
    <row r="143" spans="1:13" ht="15.75" x14ac:dyDescent="0.25">
      <c r="A143" s="6" t="s">
        <v>2</v>
      </c>
      <c r="B143" s="7"/>
      <c r="C143" s="8"/>
      <c r="D143" s="5"/>
      <c r="E143" s="5"/>
      <c r="F143" s="5"/>
      <c r="G143" s="5"/>
      <c r="H143" s="5"/>
      <c r="I143" s="5"/>
      <c r="J143" s="5"/>
      <c r="K143" s="5"/>
    </row>
    <row r="144" spans="1:13" ht="6" customHeight="1" thickBot="1" x14ac:dyDescent="0.25">
      <c r="A144" s="9"/>
      <c r="B144" s="10"/>
      <c r="C144" s="11"/>
      <c r="D144" s="5"/>
      <c r="E144" s="5"/>
      <c r="F144" s="5"/>
      <c r="G144" s="5"/>
      <c r="H144" s="5"/>
      <c r="I144" s="5"/>
      <c r="J144" s="5"/>
      <c r="K144" s="5"/>
    </row>
    <row r="145" spans="1:11" ht="8.1" customHeight="1" x14ac:dyDescent="0.2">
      <c r="A145" s="74"/>
      <c r="B145" s="75"/>
      <c r="C145" s="76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77" t="s">
        <v>225</v>
      </c>
      <c r="B146" s="78"/>
      <c r="C146" s="79"/>
      <c r="D146" s="5"/>
      <c r="E146" s="5"/>
      <c r="F146" s="5"/>
      <c r="G146" s="5"/>
      <c r="H146" s="5"/>
      <c r="I146" s="5"/>
      <c r="J146" s="5"/>
    </row>
    <row r="147" spans="1:11" x14ac:dyDescent="0.2">
      <c r="A147" s="80" t="s">
        <v>244</v>
      </c>
      <c r="B147" s="78"/>
      <c r="C147" s="81">
        <f>1483606.58-29113.73</f>
        <v>1454492.85</v>
      </c>
      <c r="D147" s="5"/>
      <c r="E147" s="5"/>
      <c r="F147" s="5"/>
      <c r="G147" s="5"/>
      <c r="H147" s="5"/>
      <c r="I147" s="5"/>
      <c r="J147" s="5"/>
    </row>
    <row r="148" spans="1:11" x14ac:dyDescent="0.2">
      <c r="A148" s="80" t="s">
        <v>226</v>
      </c>
      <c r="B148" s="78"/>
      <c r="C148" s="81">
        <f>K22</f>
        <v>2469447</v>
      </c>
      <c r="D148" s="5"/>
      <c r="E148" s="5"/>
      <c r="F148" s="5"/>
      <c r="G148" s="5"/>
      <c r="H148" s="5"/>
      <c r="I148" s="5"/>
      <c r="J148" s="5"/>
    </row>
    <row r="149" spans="1:11" x14ac:dyDescent="0.2">
      <c r="A149" s="80" t="s">
        <v>227</v>
      </c>
      <c r="B149" s="78"/>
      <c r="C149" s="82">
        <f>-K139</f>
        <v>-3114828.5500000003</v>
      </c>
      <c r="D149" s="5"/>
      <c r="E149" s="5"/>
      <c r="F149" s="5"/>
      <c r="G149" s="5"/>
      <c r="H149" s="5"/>
      <c r="I149" s="5"/>
      <c r="J149" s="5"/>
    </row>
    <row r="150" spans="1:11" ht="15.75" x14ac:dyDescent="0.25">
      <c r="A150" s="83" t="s">
        <v>228</v>
      </c>
      <c r="B150" s="84"/>
      <c r="C150" s="85">
        <f>SUM(C147:C149)</f>
        <v>809111.29999999981</v>
      </c>
      <c r="D150" s="5"/>
      <c r="E150" s="5"/>
      <c r="F150" s="5"/>
      <c r="G150" s="5"/>
      <c r="H150" s="5"/>
      <c r="I150" s="5"/>
      <c r="J150" s="5"/>
    </row>
    <row r="151" spans="1:11" ht="15.75" x14ac:dyDescent="0.25">
      <c r="A151" s="83"/>
      <c r="B151" s="84"/>
      <c r="C151" s="85"/>
      <c r="D151" s="5"/>
      <c r="E151" s="5"/>
      <c r="F151" s="5"/>
      <c r="G151" s="5"/>
      <c r="H151" s="5"/>
      <c r="I151" s="5"/>
      <c r="J151" s="5"/>
    </row>
    <row r="152" spans="1:11" x14ac:dyDescent="0.2">
      <c r="A152" s="77" t="s">
        <v>229</v>
      </c>
      <c r="B152" s="78"/>
      <c r="C152" s="81"/>
      <c r="D152" s="5"/>
      <c r="E152" s="5"/>
      <c r="F152" s="5"/>
      <c r="G152" s="5"/>
      <c r="H152" s="5"/>
      <c r="I152" s="5"/>
      <c r="J152" s="5"/>
    </row>
    <row r="153" spans="1:11" x14ac:dyDescent="0.2">
      <c r="A153" s="80" t="s">
        <v>231</v>
      </c>
      <c r="B153" s="78"/>
      <c r="C153" s="81">
        <v>257.31</v>
      </c>
      <c r="D153" s="5"/>
      <c r="E153" s="5"/>
      <c r="F153" s="5"/>
      <c r="G153" s="5"/>
      <c r="H153" s="5"/>
      <c r="I153" s="5"/>
      <c r="J153" s="5"/>
    </row>
    <row r="154" spans="1:11" x14ac:dyDescent="0.2">
      <c r="A154" s="80" t="s">
        <v>232</v>
      </c>
      <c r="B154" s="78"/>
      <c r="C154" s="81">
        <v>10714.97</v>
      </c>
      <c r="D154" s="5"/>
      <c r="E154" s="5"/>
      <c r="F154" s="5"/>
      <c r="G154" s="5"/>
      <c r="H154" s="5"/>
      <c r="I154" s="5"/>
      <c r="J154" s="5"/>
    </row>
    <row r="155" spans="1:11" x14ac:dyDescent="0.2">
      <c r="A155" s="80" t="s">
        <v>251</v>
      </c>
      <c r="B155" s="78"/>
      <c r="C155" s="81">
        <v>1750.06</v>
      </c>
      <c r="D155" s="5"/>
      <c r="E155" s="5"/>
      <c r="F155" s="5"/>
      <c r="G155" s="5"/>
      <c r="H155" s="5"/>
      <c r="I155" s="5"/>
      <c r="J155" s="5"/>
    </row>
    <row r="156" spans="1:11" x14ac:dyDescent="0.2">
      <c r="A156" s="80" t="s">
        <v>246</v>
      </c>
      <c r="B156" s="78"/>
      <c r="C156" s="81">
        <v>20858.97</v>
      </c>
      <c r="D156" s="5"/>
      <c r="E156" s="5"/>
      <c r="F156" s="5"/>
      <c r="G156" s="5"/>
      <c r="H156" s="5"/>
      <c r="I156" s="5"/>
      <c r="J156" s="5"/>
    </row>
    <row r="157" spans="1:11" x14ac:dyDescent="0.2">
      <c r="A157" s="80" t="s">
        <v>237</v>
      </c>
      <c r="B157" s="78"/>
      <c r="C157" s="81">
        <f>990.15*14</f>
        <v>13862.1</v>
      </c>
      <c r="D157" s="5"/>
      <c r="E157" s="5"/>
      <c r="F157" s="5"/>
      <c r="G157" s="5"/>
      <c r="H157" s="5"/>
      <c r="I157" s="5"/>
      <c r="J157" s="5"/>
    </row>
    <row r="158" spans="1:11" x14ac:dyDescent="0.2">
      <c r="A158" s="80" t="s">
        <v>253</v>
      </c>
      <c r="B158" s="78"/>
      <c r="C158" s="81">
        <f>-3895</f>
        <v>-3895</v>
      </c>
      <c r="D158" s="5"/>
      <c r="E158" s="5"/>
      <c r="F158" s="5"/>
      <c r="G158" s="5"/>
      <c r="H158" s="5"/>
      <c r="I158" s="5"/>
      <c r="J158" s="5"/>
    </row>
    <row r="159" spans="1:11" ht="2.1" customHeight="1" x14ac:dyDescent="0.2">
      <c r="A159" s="80"/>
      <c r="B159" s="78"/>
      <c r="C159" s="82"/>
      <c r="D159" s="5"/>
      <c r="E159" s="5"/>
      <c r="F159" s="5"/>
      <c r="G159" s="5"/>
      <c r="H159" s="5"/>
      <c r="I159" s="5"/>
      <c r="J159" s="5"/>
    </row>
    <row r="160" spans="1:11" ht="15.75" x14ac:dyDescent="0.25">
      <c r="A160" s="83"/>
      <c r="B160" s="84"/>
      <c r="C160" s="85">
        <f>SUM(C153:C159)</f>
        <v>43548.409999999996</v>
      </c>
      <c r="D160" s="5"/>
      <c r="E160" s="5"/>
      <c r="F160" s="5"/>
      <c r="G160" s="5"/>
      <c r="H160" s="5"/>
      <c r="I160" s="5"/>
      <c r="J160" s="5"/>
    </row>
    <row r="161" spans="1:10" ht="2.1" customHeight="1" x14ac:dyDescent="0.25">
      <c r="A161" s="83"/>
      <c r="B161" s="84"/>
      <c r="C161" s="90"/>
      <c r="D161" s="5"/>
      <c r="E161" s="5"/>
      <c r="F161" s="5"/>
      <c r="G161" s="5"/>
      <c r="H161" s="5"/>
      <c r="I161" s="5"/>
      <c r="J161" s="5"/>
    </row>
    <row r="162" spans="1:10" x14ac:dyDescent="0.2">
      <c r="A162" s="80"/>
      <c r="B162" s="78"/>
      <c r="C162" s="81"/>
      <c r="D162" s="5"/>
      <c r="E162" s="5"/>
      <c r="F162" s="5"/>
      <c r="G162" s="5"/>
      <c r="H162" s="5"/>
      <c r="I162" s="5"/>
      <c r="J162" s="5"/>
    </row>
    <row r="163" spans="1:10" ht="2.1" customHeight="1" thickBot="1" x14ac:dyDescent="0.3">
      <c r="A163" s="86" t="s">
        <v>267</v>
      </c>
      <c r="B163" s="87"/>
      <c r="C163" s="88">
        <f>C150+C160</f>
        <v>852659.70999999985</v>
      </c>
      <c r="D163" s="5"/>
      <c r="E163" s="5"/>
      <c r="F163" s="5"/>
      <c r="G163" s="5"/>
      <c r="H163" s="5"/>
      <c r="I163" s="5"/>
      <c r="J163" s="5"/>
    </row>
    <row r="164" spans="1:10" ht="16.5" thickBot="1" x14ac:dyDescent="0.3">
      <c r="A164" s="86" t="s">
        <v>267</v>
      </c>
      <c r="B164" s="87"/>
      <c r="C164" s="88">
        <f>C150+C160</f>
        <v>852659.70999999985</v>
      </c>
      <c r="D164" s="5"/>
      <c r="E164" s="5"/>
      <c r="F164" s="5"/>
      <c r="G164" s="5"/>
      <c r="H164" s="5"/>
      <c r="I164" s="5"/>
      <c r="J164" s="5"/>
    </row>
    <row r="165" spans="1:10" x14ac:dyDescent="0.2">
      <c r="C165" s="69"/>
      <c r="D165" s="5"/>
    </row>
    <row r="166" spans="1:10" x14ac:dyDescent="0.2">
      <c r="C166" s="69"/>
      <c r="D166" s="5"/>
    </row>
    <row r="176" spans="1:10" s="67" customFormat="1" x14ac:dyDescent="0.2"/>
    <row r="177" spans="2:11" s="67" customFormat="1" x14ac:dyDescent="0.2"/>
    <row r="178" spans="2:11" s="63" customFormat="1" ht="14.25" x14ac:dyDescent="0.2"/>
    <row r="179" spans="2:11" s="63" customFormat="1" ht="0.95" customHeight="1" x14ac:dyDescent="0.2">
      <c r="B179" s="66"/>
      <c r="C179" s="66"/>
      <c r="D179" s="66"/>
      <c r="E179" s="66"/>
      <c r="F179" s="66"/>
      <c r="G179" s="66"/>
      <c r="H179" s="66"/>
      <c r="I179" s="66"/>
      <c r="J179" s="66"/>
      <c r="K179" s="66"/>
    </row>
    <row r="180" spans="2:11" s="63" customFormat="1" x14ac:dyDescent="0.25">
      <c r="B180" s="64" t="s">
        <v>235</v>
      </c>
      <c r="C180" s="65"/>
      <c r="D180" s="65"/>
      <c r="E180" s="65"/>
      <c r="F180" s="65"/>
      <c r="G180" s="65"/>
      <c r="H180" s="65"/>
      <c r="I180" s="65"/>
      <c r="J180" s="65"/>
    </row>
    <row r="181" spans="2:11" s="63" customFormat="1" x14ac:dyDescent="0.25">
      <c r="B181" s="64" t="s">
        <v>236</v>
      </c>
      <c r="C181" s="65"/>
      <c r="D181" s="65"/>
      <c r="E181" s="65"/>
      <c r="F181" s="65"/>
      <c r="G181" s="65"/>
      <c r="H181" s="65"/>
      <c r="I181" s="65"/>
      <c r="J181" s="65"/>
    </row>
    <row r="182" spans="2:11" s="67" customFormat="1" x14ac:dyDescent="0.2"/>
    <row r="183" spans="2:11" s="67" customFormat="1" x14ac:dyDescent="0.2"/>
    <row r="184" spans="2:11" s="1" customFormat="1" x14ac:dyDescent="0.2"/>
    <row r="185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showGridLines="0" zoomScale="85" zoomScaleNormal="85" workbookViewId="0"/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268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 t="s">
        <v>266</v>
      </c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f>158343.43</f>
        <v>158343.43</v>
      </c>
      <c r="L11" s="44">
        <f>J11-K11</f>
        <v>155005.66000000003</v>
      </c>
      <c r="M11" s="43">
        <f>K11/$K$22</f>
        <v>4.7884608806038599E-2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19800</v>
      </c>
      <c r="L12" s="44">
        <f t="shared" ref="L12:L21" si="1">J12-K12</f>
        <v>23564.239999999998</v>
      </c>
      <c r="M12" s="43">
        <f t="shared" ref="M12:M21" si="2">K12/$K$22</f>
        <v>5.98771451622315E-3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6365</v>
      </c>
      <c r="L14" s="44">
        <f t="shared" si="1"/>
        <v>58635</v>
      </c>
      <c r="M14" s="43">
        <f t="shared" si="2"/>
        <v>1.9248385300889067E-3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1793.0100000000002</v>
      </c>
      <c r="L16" s="44">
        <f t="shared" si="1"/>
        <v>1206.9899999999998</v>
      </c>
      <c r="M16" s="43">
        <f t="shared" si="2"/>
        <v>5.4222383862289247E-4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44">
        <f t="shared" si="0"/>
        <v>2996512.52</v>
      </c>
      <c r="K17" s="44">
        <v>1745964.3800000001</v>
      </c>
      <c r="L17" s="44">
        <f t="shared" si="1"/>
        <v>1250548.1399999999</v>
      </c>
      <c r="M17" s="43">
        <f t="shared" si="2"/>
        <v>0.52799678095629055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/>
      <c r="I19" s="44"/>
      <c r="J19" s="44">
        <f t="shared" si="0"/>
        <v>1369748.79</v>
      </c>
      <c r="K19" s="44">
        <v>1282361.02</v>
      </c>
      <c r="L19" s="44">
        <f t="shared" si="1"/>
        <v>87387.770000000019</v>
      </c>
      <c r="M19" s="43">
        <f t="shared" si="2"/>
        <v>0.38779857042892552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f>46375.02+45769.02</f>
        <v>92144.04</v>
      </c>
      <c r="L21" s="44">
        <f t="shared" si="1"/>
        <v>50055.960000000006</v>
      </c>
      <c r="M21" s="43">
        <f t="shared" si="2"/>
        <v>2.7865262923810433E-2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284737.37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0</v>
      </c>
      <c r="I22" s="50">
        <f t="shared" si="3"/>
        <v>0</v>
      </c>
      <c r="J22" s="50">
        <f>SUM(J10:J21)</f>
        <v>5921398.2400000002</v>
      </c>
      <c r="K22" s="50">
        <f>SUM(K10:K21)</f>
        <v>3306770.88</v>
      </c>
      <c r="L22" s="50">
        <f t="shared" ref="L22" si="4">SUM(L10:L21)</f>
        <v>2614627.36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41"/>
      <c r="B26" s="41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54"/>
    </row>
    <row r="27" spans="1:13" ht="15.75" x14ac:dyDescent="0.25">
      <c r="A27" s="55">
        <v>0</v>
      </c>
      <c r="B27" s="56" t="s">
        <v>43</v>
      </c>
      <c r="C27" s="42"/>
      <c r="D27" s="44"/>
      <c r="E27" s="44"/>
      <c r="F27" s="44"/>
      <c r="G27" s="44"/>
      <c r="H27" s="44"/>
      <c r="I27" s="44"/>
      <c r="J27" s="44"/>
      <c r="K27" s="44"/>
      <c r="L27" s="44"/>
      <c r="M27" s="54"/>
    </row>
    <row r="28" spans="1:13" x14ac:dyDescent="0.2">
      <c r="A28" s="57" t="s">
        <v>44</v>
      </c>
      <c r="B28" s="45" t="s">
        <v>45</v>
      </c>
      <c r="C28" s="44">
        <v>824889</v>
      </c>
      <c r="D28" s="44"/>
      <c r="E28" s="44"/>
      <c r="F28" s="44"/>
      <c r="G28" s="44"/>
      <c r="H28" s="44"/>
      <c r="I28" s="44"/>
      <c r="J28" s="44">
        <f t="shared" ref="J28:J39" si="5">C28+D28-E28+F28-G28+H28-I28</f>
        <v>824889</v>
      </c>
      <c r="K28" s="44">
        <v>442611</v>
      </c>
      <c r="L28" s="44">
        <f t="shared" ref="L28:L94" si="6">J28-K28</f>
        <v>382278</v>
      </c>
      <c r="M28" s="54" t="e">
        <f t="shared" ref="M28:M39" si="7">K28/$K$139</f>
        <v>#DIV/0!</v>
      </c>
    </row>
    <row r="29" spans="1:13" x14ac:dyDescent="0.2">
      <c r="A29" s="57" t="s">
        <v>46</v>
      </c>
      <c r="B29" s="45" t="s">
        <v>47</v>
      </c>
      <c r="C29" s="44">
        <v>4500</v>
      </c>
      <c r="D29" s="44"/>
      <c r="E29" s="44"/>
      <c r="F29" s="44"/>
      <c r="G29" s="44"/>
      <c r="H29" s="44"/>
      <c r="I29" s="44"/>
      <c r="J29" s="44">
        <f t="shared" si="5"/>
        <v>4500</v>
      </c>
      <c r="K29" s="44">
        <v>2625</v>
      </c>
      <c r="L29" s="44">
        <f t="shared" si="6"/>
        <v>1875</v>
      </c>
      <c r="M29" s="54" t="e">
        <f t="shared" si="7"/>
        <v>#DIV/0!</v>
      </c>
    </row>
    <row r="30" spans="1:13" x14ac:dyDescent="0.2">
      <c r="A30" s="57" t="s">
        <v>48</v>
      </c>
      <c r="B30" s="45" t="s">
        <v>49</v>
      </c>
      <c r="C30" s="44">
        <v>187050</v>
      </c>
      <c r="D30" s="44"/>
      <c r="E30" s="44"/>
      <c r="F30" s="44"/>
      <c r="G30" s="44">
        <v>2750</v>
      </c>
      <c r="H30" s="44"/>
      <c r="I30" s="44"/>
      <c r="J30" s="44">
        <f t="shared" si="5"/>
        <v>184300</v>
      </c>
      <c r="K30" s="44">
        <v>100450</v>
      </c>
      <c r="L30" s="44">
        <f t="shared" si="6"/>
        <v>83850</v>
      </c>
      <c r="M30" s="54" t="e">
        <f t="shared" si="7"/>
        <v>#DIV/0!</v>
      </c>
    </row>
    <row r="31" spans="1:13" ht="15" hidden="1" customHeight="1" x14ac:dyDescent="0.2">
      <c r="A31" s="57" t="s">
        <v>50</v>
      </c>
      <c r="B31" s="45" t="s">
        <v>51</v>
      </c>
      <c r="C31" s="44">
        <v>0</v>
      </c>
      <c r="D31" s="44"/>
      <c r="E31" s="44"/>
      <c r="F31" s="44"/>
      <c r="G31" s="44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 t="e">
        <f t="shared" si="7"/>
        <v>#DIV/0!</v>
      </c>
    </row>
    <row r="32" spans="1:13" ht="15" hidden="1" customHeight="1" x14ac:dyDescent="0.2">
      <c r="A32" s="57" t="s">
        <v>52</v>
      </c>
      <c r="B32" s="45" t="s">
        <v>51</v>
      </c>
      <c r="C32" s="44">
        <v>0</v>
      </c>
      <c r="D32" s="44"/>
      <c r="E32" s="44"/>
      <c r="F32" s="44"/>
      <c r="G32" s="44"/>
      <c r="H32" s="44"/>
      <c r="I32" s="44"/>
      <c r="J32" s="44">
        <f t="shared" si="5"/>
        <v>0</v>
      </c>
      <c r="K32" s="44">
        <v>0</v>
      </c>
      <c r="L32" s="44">
        <f t="shared" si="6"/>
        <v>0</v>
      </c>
      <c r="M32" s="54" t="e">
        <f t="shared" si="7"/>
        <v>#DIV/0!</v>
      </c>
    </row>
    <row r="33" spans="1:13" x14ac:dyDescent="0.2">
      <c r="A33" s="57" t="s">
        <v>53</v>
      </c>
      <c r="B33" s="45" t="s">
        <v>54</v>
      </c>
      <c r="C33" s="44">
        <v>17383.2</v>
      </c>
      <c r="D33" s="44"/>
      <c r="E33" s="44"/>
      <c r="F33" s="44"/>
      <c r="G33" s="44"/>
      <c r="H33" s="44"/>
      <c r="I33" s="44"/>
      <c r="J33" s="44">
        <f t="shared" si="5"/>
        <v>17383.2</v>
      </c>
      <c r="K33" s="44">
        <v>17035.8</v>
      </c>
      <c r="L33" s="44">
        <f t="shared" si="6"/>
        <v>347.40000000000146</v>
      </c>
      <c r="M33" s="54" t="e">
        <f t="shared" si="7"/>
        <v>#DIV/0!</v>
      </c>
    </row>
    <row r="34" spans="1:13" x14ac:dyDescent="0.2">
      <c r="A34" s="57" t="s">
        <v>55</v>
      </c>
      <c r="B34" s="45" t="s">
        <v>56</v>
      </c>
      <c r="C34" s="44">
        <v>28871.199999999997</v>
      </c>
      <c r="D34" s="44"/>
      <c r="E34" s="44"/>
      <c r="F34" s="44"/>
      <c r="G34" s="44">
        <v>5500</v>
      </c>
      <c r="H34" s="44"/>
      <c r="I34" s="44"/>
      <c r="J34" s="44">
        <f t="shared" si="5"/>
        <v>23371.199999999997</v>
      </c>
      <c r="K34" s="44">
        <v>17938.089999999997</v>
      </c>
      <c r="L34" s="44">
        <f t="shared" si="6"/>
        <v>5433.1100000000006</v>
      </c>
      <c r="M34" s="54" t="e">
        <f t="shared" si="7"/>
        <v>#DIV/0!</v>
      </c>
    </row>
    <row r="35" spans="1:13" x14ac:dyDescent="0.2">
      <c r="A35" s="57" t="s">
        <v>57</v>
      </c>
      <c r="B35" s="45" t="s">
        <v>58</v>
      </c>
      <c r="C35" s="44">
        <v>91096.4</v>
      </c>
      <c r="D35" s="44"/>
      <c r="E35" s="44"/>
      <c r="F35" s="44"/>
      <c r="G35" s="44">
        <v>750</v>
      </c>
      <c r="H35" s="44"/>
      <c r="I35" s="44"/>
      <c r="J35" s="44">
        <f t="shared" si="5"/>
        <v>90346.4</v>
      </c>
      <c r="K35" s="44">
        <v>49140.6</v>
      </c>
      <c r="L35" s="44">
        <f t="shared" si="6"/>
        <v>41205.799999999996</v>
      </c>
      <c r="M35" s="54" t="e">
        <f t="shared" si="7"/>
        <v>#DIV/0!</v>
      </c>
    </row>
    <row r="36" spans="1:13" x14ac:dyDescent="0.2">
      <c r="A36" s="57" t="s">
        <v>59</v>
      </c>
      <c r="B36" s="45" t="s">
        <v>60</v>
      </c>
      <c r="C36" s="44">
        <v>8537.5999999999985</v>
      </c>
      <c r="D36" s="44"/>
      <c r="E36" s="44"/>
      <c r="F36" s="44"/>
      <c r="G36" s="44">
        <v>250</v>
      </c>
      <c r="H36" s="44"/>
      <c r="I36" s="44"/>
      <c r="J36" s="44">
        <f t="shared" si="5"/>
        <v>8287.5999999999985</v>
      </c>
      <c r="K36" s="44">
        <v>4605.49</v>
      </c>
      <c r="L36" s="44">
        <f t="shared" si="6"/>
        <v>3682.1099999999988</v>
      </c>
      <c r="M36" s="54" t="e">
        <f t="shared" si="7"/>
        <v>#DIV/0!</v>
      </c>
    </row>
    <row r="37" spans="1:13" x14ac:dyDescent="0.2">
      <c r="A37" s="57" t="s">
        <v>61</v>
      </c>
      <c r="B37" s="45" t="s">
        <v>62</v>
      </c>
      <c r="C37" s="44">
        <v>74790.75</v>
      </c>
      <c r="D37" s="44"/>
      <c r="E37" s="44"/>
      <c r="F37" s="44"/>
      <c r="G37" s="44"/>
      <c r="H37" s="44"/>
      <c r="I37" s="44"/>
      <c r="J37" s="44">
        <f t="shared" si="5"/>
        <v>74790.75</v>
      </c>
      <c r="K37" s="44">
        <v>0</v>
      </c>
      <c r="L37" s="44">
        <f t="shared" si="6"/>
        <v>74790.75</v>
      </c>
      <c r="M37" s="54" t="e">
        <f t="shared" si="7"/>
        <v>#DIV/0!</v>
      </c>
    </row>
    <row r="38" spans="1:13" x14ac:dyDescent="0.2">
      <c r="A38" s="57" t="s">
        <v>63</v>
      </c>
      <c r="B38" s="45" t="s">
        <v>269</v>
      </c>
      <c r="C38" s="44">
        <v>74790.75</v>
      </c>
      <c r="D38" s="44"/>
      <c r="E38" s="44"/>
      <c r="F38" s="44"/>
      <c r="G38" s="44"/>
      <c r="H38" s="44"/>
      <c r="I38" s="44"/>
      <c r="J38" s="44">
        <f t="shared" si="5"/>
        <v>74790.75</v>
      </c>
      <c r="K38" s="44">
        <v>65953</v>
      </c>
      <c r="L38" s="44">
        <f t="shared" si="6"/>
        <v>8837.75</v>
      </c>
      <c r="M38" s="54" t="e">
        <f t="shared" si="7"/>
        <v>#DIV/0!</v>
      </c>
    </row>
    <row r="39" spans="1:13" x14ac:dyDescent="0.2">
      <c r="A39" s="57" t="s">
        <v>65</v>
      </c>
      <c r="B39" s="45" t="s">
        <v>66</v>
      </c>
      <c r="C39" s="44">
        <v>4400</v>
      </c>
      <c r="D39" s="44"/>
      <c r="E39" s="44"/>
      <c r="F39" s="44"/>
      <c r="G39" s="44"/>
      <c r="H39" s="44"/>
      <c r="I39" s="44"/>
      <c r="J39" s="44">
        <f t="shared" si="5"/>
        <v>4400</v>
      </c>
      <c r="K39" s="44">
        <v>0</v>
      </c>
      <c r="L39" s="44">
        <f t="shared" si="6"/>
        <v>4400</v>
      </c>
      <c r="M39" s="54" t="e">
        <f t="shared" si="7"/>
        <v>#DIV/0!</v>
      </c>
    </row>
    <row r="40" spans="1:13" x14ac:dyDescent="0.2">
      <c r="A40" s="57"/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54"/>
    </row>
    <row r="41" spans="1:13" x14ac:dyDescent="0.2">
      <c r="A41" s="57"/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54"/>
    </row>
    <row r="42" spans="1:13" ht="15.75" x14ac:dyDescent="0.25">
      <c r="A42" s="55">
        <v>1</v>
      </c>
      <c r="B42" s="56" t="s">
        <v>67</v>
      </c>
      <c r="C42" s="42"/>
      <c r="D42" s="44"/>
      <c r="E42" s="44"/>
      <c r="F42" s="44"/>
      <c r="G42" s="44"/>
      <c r="H42" s="44"/>
      <c r="I42" s="44"/>
      <c r="J42" s="44"/>
      <c r="K42" s="44"/>
      <c r="L42" s="44"/>
      <c r="M42" s="54"/>
    </row>
    <row r="43" spans="1:13" x14ac:dyDescent="0.2">
      <c r="A43" s="57" t="s">
        <v>68</v>
      </c>
      <c r="B43" s="45" t="s">
        <v>69</v>
      </c>
      <c r="C43" s="44">
        <v>16425</v>
      </c>
      <c r="D43" s="44"/>
      <c r="E43" s="44"/>
      <c r="F43" s="44"/>
      <c r="G43" s="44"/>
      <c r="H43" s="44"/>
      <c r="I43" s="44"/>
      <c r="J43" s="44">
        <f t="shared" ref="J43:J108" si="8">C43+D43-E43+F43-G43+H43-I43</f>
        <v>16425</v>
      </c>
      <c r="K43" s="44">
        <v>6899.4</v>
      </c>
      <c r="L43" s="44">
        <f t="shared" si="6"/>
        <v>9525.6</v>
      </c>
      <c r="M43" s="54" t="e">
        <f t="shared" ref="M43:M76" si="9">K43/$K$139</f>
        <v>#DIV/0!</v>
      </c>
    </row>
    <row r="44" spans="1:13" x14ac:dyDescent="0.2">
      <c r="A44" s="57" t="s">
        <v>70</v>
      </c>
      <c r="B44" s="45" t="s">
        <v>71</v>
      </c>
      <c r="C44" s="44">
        <v>28500</v>
      </c>
      <c r="D44" s="44"/>
      <c r="E44" s="44"/>
      <c r="F44" s="44"/>
      <c r="G44" s="44"/>
      <c r="H44" s="44"/>
      <c r="I44" s="44"/>
      <c r="J44" s="44">
        <f t="shared" si="8"/>
        <v>28500</v>
      </c>
      <c r="K44" s="44">
        <v>14654</v>
      </c>
      <c r="L44" s="44">
        <f t="shared" si="6"/>
        <v>13846</v>
      </c>
      <c r="M44" s="54" t="e">
        <f t="shared" si="9"/>
        <v>#DIV/0!</v>
      </c>
    </row>
    <row r="45" spans="1:13" x14ac:dyDescent="0.2">
      <c r="A45" s="57" t="s">
        <v>72</v>
      </c>
      <c r="B45" s="45" t="s">
        <v>73</v>
      </c>
      <c r="C45" s="44">
        <v>1000</v>
      </c>
      <c r="D45" s="44">
        <v>2850</v>
      </c>
      <c r="E45" s="44"/>
      <c r="F45" s="44"/>
      <c r="G45" s="44"/>
      <c r="H45" s="44"/>
      <c r="I45" s="44"/>
      <c r="J45" s="44">
        <f t="shared" si="8"/>
        <v>3850</v>
      </c>
      <c r="K45" s="44">
        <v>971.65</v>
      </c>
      <c r="L45" s="44">
        <f t="shared" si="6"/>
        <v>2878.35</v>
      </c>
      <c r="M45" s="54" t="e">
        <f t="shared" si="9"/>
        <v>#DIV/0!</v>
      </c>
    </row>
    <row r="46" spans="1:13" x14ac:dyDescent="0.2">
      <c r="A46" s="57" t="s">
        <v>74</v>
      </c>
      <c r="B46" s="45" t="s">
        <v>75</v>
      </c>
      <c r="C46" s="44">
        <v>11800</v>
      </c>
      <c r="D46" s="44"/>
      <c r="E46" s="44"/>
      <c r="F46" s="44"/>
      <c r="G46" s="44"/>
      <c r="H46" s="44"/>
      <c r="I46" s="44"/>
      <c r="J46" s="44">
        <f t="shared" si="8"/>
        <v>11800</v>
      </c>
      <c r="K46" s="44">
        <v>2720</v>
      </c>
      <c r="L46" s="44">
        <f t="shared" si="6"/>
        <v>9080</v>
      </c>
      <c r="M46" s="54" t="e">
        <f t="shared" si="9"/>
        <v>#DIV/0!</v>
      </c>
    </row>
    <row r="47" spans="1:13" x14ac:dyDescent="0.2">
      <c r="A47" s="57" t="s">
        <v>76</v>
      </c>
      <c r="B47" s="45" t="s">
        <v>77</v>
      </c>
      <c r="C47" s="44">
        <v>14850</v>
      </c>
      <c r="D47" s="44"/>
      <c r="E47" s="44"/>
      <c r="F47" s="44"/>
      <c r="G47" s="44"/>
      <c r="H47" s="44"/>
      <c r="I47" s="44"/>
      <c r="J47" s="44">
        <f t="shared" si="8"/>
        <v>14850</v>
      </c>
      <c r="K47" s="44">
        <v>7171</v>
      </c>
      <c r="L47" s="44">
        <f t="shared" si="6"/>
        <v>7679</v>
      </c>
      <c r="M47" s="54" t="e">
        <f t="shared" si="9"/>
        <v>#DIV/0!</v>
      </c>
    </row>
    <row r="48" spans="1:13" x14ac:dyDescent="0.2">
      <c r="A48" s="57" t="s">
        <v>78</v>
      </c>
      <c r="B48" s="45" t="s">
        <v>79</v>
      </c>
      <c r="C48" s="44">
        <v>1101846</v>
      </c>
      <c r="D48" s="44"/>
      <c r="E48" s="44"/>
      <c r="F48" s="44"/>
      <c r="G48" s="44">
        <f>88750+61000</f>
        <v>149750</v>
      </c>
      <c r="H48" s="44"/>
      <c r="I48" s="44"/>
      <c r="J48" s="44">
        <f t="shared" si="8"/>
        <v>952096</v>
      </c>
      <c r="K48" s="44">
        <v>1075755.03</v>
      </c>
      <c r="L48" s="44">
        <f t="shared" si="6"/>
        <v>-123659.03000000003</v>
      </c>
      <c r="M48" s="54" t="e">
        <f t="shared" si="9"/>
        <v>#DIV/0!</v>
      </c>
    </row>
    <row r="49" spans="1:13" ht="15" hidden="1" customHeight="1" x14ac:dyDescent="0.2">
      <c r="A49" s="57" t="s">
        <v>80</v>
      </c>
      <c r="B49" s="45" t="s">
        <v>81</v>
      </c>
      <c r="C49" s="44">
        <v>0</v>
      </c>
      <c r="D49" s="44"/>
      <c r="E49" s="44"/>
      <c r="F49" s="44"/>
      <c r="G49" s="44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 t="e">
        <f t="shared" si="9"/>
        <v>#DIV/0!</v>
      </c>
    </row>
    <row r="50" spans="1:13" ht="15" hidden="1" customHeight="1" x14ac:dyDescent="0.2">
      <c r="A50" s="57" t="s">
        <v>82</v>
      </c>
      <c r="B50" s="45" t="s">
        <v>83</v>
      </c>
      <c r="C50" s="44">
        <v>0</v>
      </c>
      <c r="D50" s="44"/>
      <c r="E50" s="44"/>
      <c r="F50" s="44"/>
      <c r="G50" s="44"/>
      <c r="H50" s="44"/>
      <c r="I50" s="44"/>
      <c r="J50" s="44">
        <f t="shared" si="8"/>
        <v>0</v>
      </c>
      <c r="K50" s="44">
        <v>0</v>
      </c>
      <c r="L50" s="44">
        <f t="shared" si="6"/>
        <v>0</v>
      </c>
      <c r="M50" s="54" t="e">
        <f t="shared" si="9"/>
        <v>#DIV/0!</v>
      </c>
    </row>
    <row r="51" spans="1:13" x14ac:dyDescent="0.2">
      <c r="A51" s="57" t="s">
        <v>84</v>
      </c>
      <c r="B51" s="45" t="s">
        <v>85</v>
      </c>
      <c r="C51" s="44">
        <v>190680</v>
      </c>
      <c r="D51" s="44"/>
      <c r="E51" s="44"/>
      <c r="F51" s="44"/>
      <c r="G51" s="44"/>
      <c r="H51" s="44"/>
      <c r="I51" s="44"/>
      <c r="J51" s="44">
        <f t="shared" si="8"/>
        <v>190680</v>
      </c>
      <c r="K51" s="44">
        <v>120739.70000000001</v>
      </c>
      <c r="L51" s="44">
        <f t="shared" si="6"/>
        <v>69940.299999999988</v>
      </c>
      <c r="M51" s="54" t="e">
        <f t="shared" si="9"/>
        <v>#DIV/0!</v>
      </c>
    </row>
    <row r="52" spans="1:13" x14ac:dyDescent="0.2">
      <c r="A52" s="57" t="s">
        <v>86</v>
      </c>
      <c r="B52" s="45" t="s">
        <v>87</v>
      </c>
      <c r="C52" s="44">
        <v>450745</v>
      </c>
      <c r="D52" s="44"/>
      <c r="E52" s="44"/>
      <c r="F52" s="44">
        <v>61000</v>
      </c>
      <c r="G52" s="44"/>
      <c r="H52" s="44"/>
      <c r="I52" s="44"/>
      <c r="J52" s="44">
        <f t="shared" si="8"/>
        <v>511745</v>
      </c>
      <c r="K52" s="44">
        <v>279184.09999999998</v>
      </c>
      <c r="L52" s="44">
        <f t="shared" si="6"/>
        <v>232560.90000000002</v>
      </c>
      <c r="M52" s="54" t="e">
        <f t="shared" si="9"/>
        <v>#DIV/0!</v>
      </c>
    </row>
    <row r="53" spans="1:13" x14ac:dyDescent="0.2">
      <c r="A53" s="57" t="s">
        <v>88</v>
      </c>
      <c r="B53" s="45" t="s">
        <v>89</v>
      </c>
      <c r="C53" s="44">
        <v>21750</v>
      </c>
      <c r="D53" s="44"/>
      <c r="E53" s="44"/>
      <c r="F53" s="44"/>
      <c r="G53" s="44"/>
      <c r="H53" s="44"/>
      <c r="I53" s="44"/>
      <c r="J53" s="44">
        <f t="shared" si="8"/>
        <v>21750</v>
      </c>
      <c r="K53" s="44">
        <v>13000</v>
      </c>
      <c r="L53" s="44">
        <f t="shared" si="6"/>
        <v>8750</v>
      </c>
      <c r="M53" s="54" t="e">
        <f t="shared" si="9"/>
        <v>#DIV/0!</v>
      </c>
    </row>
    <row r="54" spans="1:13" x14ac:dyDescent="0.2">
      <c r="A54" s="57" t="s">
        <v>90</v>
      </c>
      <c r="B54" s="45" t="s">
        <v>91</v>
      </c>
      <c r="C54" s="44">
        <v>45600</v>
      </c>
      <c r="D54" s="44">
        <v>34119.519999999997</v>
      </c>
      <c r="E54" s="44"/>
      <c r="F54" s="44">
        <v>40000</v>
      </c>
      <c r="G54" s="44"/>
      <c r="H54" s="44"/>
      <c r="I54" s="44"/>
      <c r="J54" s="44">
        <f t="shared" si="8"/>
        <v>119719.51999999999</v>
      </c>
      <c r="K54" s="44">
        <v>38853.67</v>
      </c>
      <c r="L54" s="44">
        <f t="shared" si="6"/>
        <v>80865.849999999991</v>
      </c>
      <c r="M54" s="54" t="e">
        <f t="shared" si="9"/>
        <v>#DIV/0!</v>
      </c>
    </row>
    <row r="55" spans="1:13" x14ac:dyDescent="0.2">
      <c r="A55" s="57" t="s">
        <v>92</v>
      </c>
      <c r="B55" s="45" t="s">
        <v>93</v>
      </c>
      <c r="C55" s="44">
        <v>71000</v>
      </c>
      <c r="D55" s="44"/>
      <c r="E55" s="44"/>
      <c r="F55" s="44"/>
      <c r="G55" s="44"/>
      <c r="H55" s="44"/>
      <c r="I55" s="44"/>
      <c r="J55" s="44">
        <f t="shared" si="8"/>
        <v>71000</v>
      </c>
      <c r="K55" s="44">
        <v>0</v>
      </c>
      <c r="L55" s="44">
        <f t="shared" si="6"/>
        <v>71000</v>
      </c>
      <c r="M55" s="54" t="e">
        <f t="shared" si="9"/>
        <v>#DIV/0!</v>
      </c>
    </row>
    <row r="56" spans="1:13" ht="15" hidden="1" customHeight="1" x14ac:dyDescent="0.2">
      <c r="A56" s="57" t="s">
        <v>94</v>
      </c>
      <c r="B56" s="45" t="s">
        <v>95</v>
      </c>
      <c r="C56" s="44">
        <v>0</v>
      </c>
      <c r="D56" s="44"/>
      <c r="E56" s="44"/>
      <c r="F56" s="44"/>
      <c r="G56" s="44"/>
      <c r="H56" s="44"/>
      <c r="I56" s="44"/>
      <c r="J56" s="44">
        <f t="shared" si="8"/>
        <v>0</v>
      </c>
      <c r="K56" s="44">
        <v>0</v>
      </c>
      <c r="L56" s="44">
        <f t="shared" si="6"/>
        <v>0</v>
      </c>
      <c r="M56" s="54" t="e">
        <f t="shared" si="9"/>
        <v>#DIV/0!</v>
      </c>
    </row>
    <row r="57" spans="1:13" x14ac:dyDescent="0.2">
      <c r="A57" s="57" t="s">
        <v>96</v>
      </c>
      <c r="B57" s="45" t="s">
        <v>97</v>
      </c>
      <c r="C57" s="44">
        <v>5000</v>
      </c>
      <c r="D57" s="44">
        <v>7500</v>
      </c>
      <c r="E57" s="44"/>
      <c r="F57" s="44"/>
      <c r="G57" s="44"/>
      <c r="H57" s="44"/>
      <c r="I57" s="44"/>
      <c r="J57" s="44">
        <f t="shared" si="8"/>
        <v>12500</v>
      </c>
      <c r="K57" s="44">
        <v>1740</v>
      </c>
      <c r="L57" s="44">
        <f t="shared" si="6"/>
        <v>10760</v>
      </c>
      <c r="M57" s="54" t="e">
        <f t="shared" si="9"/>
        <v>#DIV/0!</v>
      </c>
    </row>
    <row r="58" spans="1:13" x14ac:dyDescent="0.2">
      <c r="A58" s="57" t="s">
        <v>98</v>
      </c>
      <c r="B58" s="45" t="s">
        <v>99</v>
      </c>
      <c r="C58" s="44">
        <v>3504.32</v>
      </c>
      <c r="D58" s="44"/>
      <c r="E58" s="44"/>
      <c r="F58" s="44"/>
      <c r="G58" s="44"/>
      <c r="H58" s="44"/>
      <c r="I58" s="44"/>
      <c r="J58" s="44">
        <f t="shared" si="8"/>
        <v>3504.32</v>
      </c>
      <c r="K58" s="44">
        <v>805</v>
      </c>
      <c r="L58" s="44">
        <f t="shared" si="6"/>
        <v>2699.32</v>
      </c>
      <c r="M58" s="54" t="e">
        <f t="shared" si="9"/>
        <v>#DIV/0!</v>
      </c>
    </row>
    <row r="59" spans="1:13" x14ac:dyDescent="0.2">
      <c r="A59" s="57" t="s">
        <v>100</v>
      </c>
      <c r="B59" s="45" t="s">
        <v>101</v>
      </c>
      <c r="C59" s="44">
        <v>9000</v>
      </c>
      <c r="D59" s="44"/>
      <c r="E59" s="44"/>
      <c r="F59" s="44"/>
      <c r="G59" s="44"/>
      <c r="H59" s="44"/>
      <c r="I59" s="44"/>
      <c r="J59" s="44">
        <f t="shared" si="8"/>
        <v>9000</v>
      </c>
      <c r="K59" s="44">
        <v>0</v>
      </c>
      <c r="L59" s="44">
        <f t="shared" si="6"/>
        <v>9000</v>
      </c>
      <c r="M59" s="54" t="e">
        <f t="shared" si="9"/>
        <v>#DIV/0!</v>
      </c>
    </row>
    <row r="60" spans="1:13" x14ac:dyDescent="0.2">
      <c r="A60" s="57" t="s">
        <v>102</v>
      </c>
      <c r="B60" s="45" t="s">
        <v>103</v>
      </c>
      <c r="C60" s="44">
        <v>9300</v>
      </c>
      <c r="D60" s="44"/>
      <c r="E60" s="44"/>
      <c r="F60" s="44"/>
      <c r="G60" s="44">
        <v>2500</v>
      </c>
      <c r="H60" s="44"/>
      <c r="I60" s="44"/>
      <c r="J60" s="44">
        <f t="shared" si="8"/>
        <v>6800</v>
      </c>
      <c r="K60" s="44">
        <v>319.2</v>
      </c>
      <c r="L60" s="44">
        <f t="shared" si="6"/>
        <v>6480.8</v>
      </c>
      <c r="M60" s="54" t="e">
        <f t="shared" si="9"/>
        <v>#DIV/0!</v>
      </c>
    </row>
    <row r="61" spans="1:13" x14ac:dyDescent="0.2">
      <c r="A61" s="57" t="s">
        <v>104</v>
      </c>
      <c r="B61" s="45" t="s">
        <v>105</v>
      </c>
      <c r="C61" s="44">
        <v>5500</v>
      </c>
      <c r="D61" s="44"/>
      <c r="E61" s="44"/>
      <c r="F61" s="44"/>
      <c r="G61" s="44"/>
      <c r="H61" s="44"/>
      <c r="I61" s="44"/>
      <c r="J61" s="44">
        <f t="shared" si="8"/>
        <v>5500</v>
      </c>
      <c r="K61" s="44">
        <v>3760</v>
      </c>
      <c r="L61" s="44">
        <f t="shared" si="6"/>
        <v>1740</v>
      </c>
      <c r="M61" s="54" t="e">
        <f t="shared" si="9"/>
        <v>#DIV/0!</v>
      </c>
    </row>
    <row r="62" spans="1:13" x14ac:dyDescent="0.2">
      <c r="A62" s="57" t="s">
        <v>240</v>
      </c>
      <c r="B62" s="45" t="s">
        <v>241</v>
      </c>
      <c r="C62" s="44">
        <v>97500</v>
      </c>
      <c r="D62" s="44"/>
      <c r="E62" s="44"/>
      <c r="F62" s="44">
        <v>17000</v>
      </c>
      <c r="G62" s="44"/>
      <c r="H62" s="44"/>
      <c r="I62" s="44"/>
      <c r="J62" s="44">
        <f t="shared" si="8"/>
        <v>114500</v>
      </c>
      <c r="K62" s="44">
        <v>0</v>
      </c>
      <c r="L62" s="44">
        <f t="shared" si="6"/>
        <v>114500</v>
      </c>
      <c r="M62" s="54" t="e">
        <f t="shared" si="9"/>
        <v>#DIV/0!</v>
      </c>
    </row>
    <row r="63" spans="1:13" x14ac:dyDescent="0.2">
      <c r="A63" s="57" t="s">
        <v>106</v>
      </c>
      <c r="B63" s="45" t="s">
        <v>107</v>
      </c>
      <c r="C63" s="44">
        <v>19500</v>
      </c>
      <c r="D63" s="44"/>
      <c r="E63" s="44"/>
      <c r="F63" s="44"/>
      <c r="G63" s="44"/>
      <c r="H63" s="44"/>
      <c r="I63" s="44"/>
      <c r="J63" s="44">
        <f t="shared" si="8"/>
        <v>19500</v>
      </c>
      <c r="K63" s="44">
        <v>0</v>
      </c>
      <c r="L63" s="44">
        <f t="shared" si="6"/>
        <v>19500</v>
      </c>
      <c r="M63" s="54" t="e">
        <f t="shared" si="9"/>
        <v>#DIV/0!</v>
      </c>
    </row>
    <row r="64" spans="1:13" x14ac:dyDescent="0.2">
      <c r="A64" s="57" t="s">
        <v>108</v>
      </c>
      <c r="B64" s="45" t="s">
        <v>109</v>
      </c>
      <c r="C64" s="44">
        <v>260706.83</v>
      </c>
      <c r="D64" s="44"/>
      <c r="E64" s="44"/>
      <c r="F64" s="44"/>
      <c r="G64" s="44"/>
      <c r="H64" s="44"/>
      <c r="I64" s="44"/>
      <c r="J64" s="44">
        <f t="shared" si="8"/>
        <v>260706.83</v>
      </c>
      <c r="K64" s="44">
        <v>0</v>
      </c>
      <c r="L64" s="44">
        <f t="shared" si="6"/>
        <v>260706.83</v>
      </c>
      <c r="M64" s="54" t="e">
        <f t="shared" si="9"/>
        <v>#DIV/0!</v>
      </c>
    </row>
    <row r="65" spans="1:13" ht="15" hidden="1" customHeight="1" x14ac:dyDescent="0.2">
      <c r="A65" s="57" t="s">
        <v>110</v>
      </c>
      <c r="B65" s="45" t="s">
        <v>111</v>
      </c>
      <c r="C65" s="44">
        <v>0</v>
      </c>
      <c r="D65" s="44"/>
      <c r="E65" s="44"/>
      <c r="F65" s="44"/>
      <c r="G65" s="44"/>
      <c r="H65" s="44"/>
      <c r="I65" s="44"/>
      <c r="J65" s="44">
        <f t="shared" si="8"/>
        <v>0</v>
      </c>
      <c r="K65" s="44">
        <v>0</v>
      </c>
      <c r="L65" s="44">
        <f t="shared" si="6"/>
        <v>0</v>
      </c>
      <c r="M65" s="54" t="e">
        <f t="shared" si="9"/>
        <v>#DIV/0!</v>
      </c>
    </row>
    <row r="66" spans="1:13" x14ac:dyDescent="0.2">
      <c r="A66" s="57" t="s">
        <v>112</v>
      </c>
      <c r="B66" s="45" t="s">
        <v>113</v>
      </c>
      <c r="C66" s="44">
        <v>15500</v>
      </c>
      <c r="D66" s="44"/>
      <c r="E66" s="44"/>
      <c r="F66" s="44"/>
      <c r="G66" s="44"/>
      <c r="H66" s="44"/>
      <c r="I66" s="44"/>
      <c r="J66" s="44">
        <f t="shared" si="8"/>
        <v>15500</v>
      </c>
      <c r="K66" s="44">
        <v>8100</v>
      </c>
      <c r="L66" s="44">
        <f t="shared" si="6"/>
        <v>7400</v>
      </c>
      <c r="M66" s="54" t="e">
        <f t="shared" si="9"/>
        <v>#DIV/0!</v>
      </c>
    </row>
    <row r="67" spans="1:13" x14ac:dyDescent="0.2">
      <c r="A67" s="57" t="s">
        <v>114</v>
      </c>
      <c r="B67" s="45" t="s">
        <v>115</v>
      </c>
      <c r="C67" s="44">
        <v>54000</v>
      </c>
      <c r="D67" s="44"/>
      <c r="E67" s="44"/>
      <c r="F67" s="44"/>
      <c r="G67" s="44"/>
      <c r="H67" s="44"/>
      <c r="I67" s="44"/>
      <c r="J67" s="44">
        <f t="shared" si="8"/>
        <v>54000</v>
      </c>
      <c r="K67" s="44">
        <v>31500</v>
      </c>
      <c r="L67" s="44">
        <f t="shared" si="6"/>
        <v>22500</v>
      </c>
      <c r="M67" s="54" t="e">
        <f t="shared" si="9"/>
        <v>#DIV/0!</v>
      </c>
    </row>
    <row r="68" spans="1:13" x14ac:dyDescent="0.2">
      <c r="A68" s="57" t="s">
        <v>116</v>
      </c>
      <c r="B68" s="45" t="s">
        <v>117</v>
      </c>
      <c r="C68" s="44">
        <v>3000</v>
      </c>
      <c r="D68" s="44">
        <v>3500</v>
      </c>
      <c r="E68" s="44"/>
      <c r="F68" s="44"/>
      <c r="G68" s="44"/>
      <c r="H68" s="44"/>
      <c r="I68" s="44"/>
      <c r="J68" s="44">
        <f t="shared" si="8"/>
        <v>6500</v>
      </c>
      <c r="K68" s="44">
        <v>2865</v>
      </c>
      <c r="L68" s="44">
        <f t="shared" si="6"/>
        <v>3635</v>
      </c>
      <c r="M68" s="54" t="e">
        <f t="shared" si="9"/>
        <v>#DIV/0!</v>
      </c>
    </row>
    <row r="69" spans="1:13" x14ac:dyDescent="0.2">
      <c r="A69" s="57" t="s">
        <v>118</v>
      </c>
      <c r="B69" s="45" t="s">
        <v>119</v>
      </c>
      <c r="C69" s="44">
        <v>5250</v>
      </c>
      <c r="D69" s="44"/>
      <c r="E69" s="44"/>
      <c r="F69" s="44"/>
      <c r="G69" s="44"/>
      <c r="H69" s="44"/>
      <c r="I69" s="44"/>
      <c r="J69" s="44">
        <f t="shared" si="8"/>
        <v>5250</v>
      </c>
      <c r="K69" s="44">
        <v>3660</v>
      </c>
      <c r="L69" s="44">
        <f t="shared" si="6"/>
        <v>1590</v>
      </c>
      <c r="M69" s="54" t="e">
        <f t="shared" si="9"/>
        <v>#DIV/0!</v>
      </c>
    </row>
    <row r="70" spans="1:13" x14ac:dyDescent="0.2">
      <c r="A70" s="57" t="s">
        <v>120</v>
      </c>
      <c r="B70" s="45" t="s">
        <v>121</v>
      </c>
      <c r="C70" s="44">
        <v>8000</v>
      </c>
      <c r="D70" s="44"/>
      <c r="E70" s="44"/>
      <c r="F70" s="44"/>
      <c r="G70" s="44"/>
      <c r="H70" s="44"/>
      <c r="I70" s="44"/>
      <c r="J70" s="44">
        <f t="shared" si="8"/>
        <v>8000</v>
      </c>
      <c r="K70" s="44">
        <v>5200</v>
      </c>
      <c r="L70" s="44">
        <f t="shared" si="6"/>
        <v>2800</v>
      </c>
      <c r="M70" s="54" t="e">
        <f t="shared" si="9"/>
        <v>#DIV/0!</v>
      </c>
    </row>
    <row r="71" spans="1:13" x14ac:dyDescent="0.2">
      <c r="A71" s="57" t="s">
        <v>122</v>
      </c>
      <c r="B71" s="45" t="s">
        <v>123</v>
      </c>
      <c r="C71" s="44">
        <v>20000</v>
      </c>
      <c r="D71" s="44">
        <v>8500</v>
      </c>
      <c r="E71" s="44"/>
      <c r="F71" s="44"/>
      <c r="G71" s="44"/>
      <c r="H71" s="44"/>
      <c r="I71" s="44"/>
      <c r="J71" s="44">
        <f t="shared" si="8"/>
        <v>28500</v>
      </c>
      <c r="K71" s="44">
        <v>0</v>
      </c>
      <c r="L71" s="44">
        <f t="shared" si="6"/>
        <v>28500</v>
      </c>
      <c r="M71" s="54" t="e">
        <f t="shared" si="9"/>
        <v>#DIV/0!</v>
      </c>
    </row>
    <row r="72" spans="1:13" x14ac:dyDescent="0.2">
      <c r="A72" s="57" t="s">
        <v>124</v>
      </c>
      <c r="B72" s="45" t="s">
        <v>125</v>
      </c>
      <c r="C72" s="44">
        <v>226800</v>
      </c>
      <c r="D72" s="44">
        <v>25117.85</v>
      </c>
      <c r="E72" s="44"/>
      <c r="F72" s="44"/>
      <c r="G72" s="44"/>
      <c r="H72" s="44"/>
      <c r="I72" s="44"/>
      <c r="J72" s="44">
        <f t="shared" si="8"/>
        <v>251917.85</v>
      </c>
      <c r="K72" s="44">
        <v>131125</v>
      </c>
      <c r="L72" s="44">
        <f t="shared" si="6"/>
        <v>120792.85</v>
      </c>
      <c r="M72" s="54" t="e">
        <f t="shared" si="9"/>
        <v>#DIV/0!</v>
      </c>
    </row>
    <row r="73" spans="1:13" x14ac:dyDescent="0.2">
      <c r="A73" s="57" t="s">
        <v>126</v>
      </c>
      <c r="B73" s="45" t="s">
        <v>127</v>
      </c>
      <c r="C73" s="44">
        <v>8200</v>
      </c>
      <c r="D73" s="44"/>
      <c r="E73" s="44"/>
      <c r="F73" s="44"/>
      <c r="G73" s="44"/>
      <c r="H73" s="44"/>
      <c r="I73" s="44"/>
      <c r="J73" s="44">
        <f t="shared" si="8"/>
        <v>8200</v>
      </c>
      <c r="K73" s="44">
        <v>5850.87</v>
      </c>
      <c r="L73" s="44">
        <f t="shared" si="6"/>
        <v>2349.13</v>
      </c>
      <c r="M73" s="54" t="e">
        <f t="shared" si="9"/>
        <v>#DIV/0!</v>
      </c>
    </row>
    <row r="74" spans="1:13" x14ac:dyDescent="0.2">
      <c r="A74" s="57" t="s">
        <v>128</v>
      </c>
      <c r="B74" s="45" t="s">
        <v>129</v>
      </c>
      <c r="C74" s="44">
        <v>2500</v>
      </c>
      <c r="D74" s="44"/>
      <c r="E74" s="44"/>
      <c r="F74" s="44"/>
      <c r="G74" s="44"/>
      <c r="H74" s="44"/>
      <c r="I74" s="44"/>
      <c r="J74" s="44">
        <f t="shared" si="8"/>
        <v>2500</v>
      </c>
      <c r="K74" s="44">
        <v>1427.1799999999998</v>
      </c>
      <c r="L74" s="44">
        <f t="shared" si="6"/>
        <v>1072.8200000000002</v>
      </c>
      <c r="M74" s="54" t="e">
        <f t="shared" si="9"/>
        <v>#DIV/0!</v>
      </c>
    </row>
    <row r="75" spans="1:13" x14ac:dyDescent="0.2">
      <c r="A75" s="57" t="s">
        <v>130</v>
      </c>
      <c r="B75" s="45" t="s">
        <v>131</v>
      </c>
      <c r="C75" s="44">
        <v>7000</v>
      </c>
      <c r="D75" s="44"/>
      <c r="E75" s="44"/>
      <c r="F75" s="44"/>
      <c r="G75" s="44"/>
      <c r="H75" s="44"/>
      <c r="I75" s="44"/>
      <c r="J75" s="44">
        <f t="shared" si="8"/>
        <v>7000</v>
      </c>
      <c r="K75" s="44">
        <v>338.9</v>
      </c>
      <c r="L75" s="44">
        <f t="shared" si="6"/>
        <v>6661.1</v>
      </c>
      <c r="M75" s="54" t="e">
        <f t="shared" si="9"/>
        <v>#DIV/0!</v>
      </c>
    </row>
    <row r="76" spans="1:13" x14ac:dyDescent="0.2">
      <c r="A76" s="57" t="s">
        <v>132</v>
      </c>
      <c r="B76" s="45" t="s">
        <v>133</v>
      </c>
      <c r="C76" s="44">
        <v>2000</v>
      </c>
      <c r="D76" s="44"/>
      <c r="E76" s="44"/>
      <c r="F76" s="44"/>
      <c r="G76" s="44"/>
      <c r="H76" s="44"/>
      <c r="I76" s="44"/>
      <c r="J76" s="44">
        <f t="shared" si="8"/>
        <v>2000</v>
      </c>
      <c r="K76" s="44">
        <v>0</v>
      </c>
      <c r="L76" s="44">
        <f t="shared" si="6"/>
        <v>2000</v>
      </c>
      <c r="M76" s="54" t="e">
        <f t="shared" si="9"/>
        <v>#DIV/0!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44"/>
      <c r="G77" s="44">
        <v>9500</v>
      </c>
      <c r="H77" s="44"/>
      <c r="I77" s="44"/>
      <c r="J77" s="44">
        <f t="shared" si="8"/>
        <v>5500</v>
      </c>
      <c r="K77" s="44">
        <v>12182.13</v>
      </c>
      <c r="L77" s="44">
        <f t="shared" si="6"/>
        <v>-6682.1299999999992</v>
      </c>
      <c r="M77" s="54"/>
    </row>
    <row r="78" spans="1:13" x14ac:dyDescent="0.2">
      <c r="A78" s="57"/>
      <c r="B78" s="45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44"/>
      <c r="G80" s="44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44"/>
      <c r="G81" s="44"/>
      <c r="H81" s="44"/>
      <c r="I81" s="44"/>
      <c r="J81" s="44">
        <f t="shared" si="8"/>
        <v>108880</v>
      </c>
      <c r="K81" s="44">
        <v>30316.6</v>
      </c>
      <c r="L81" s="44">
        <f t="shared" si="6"/>
        <v>78563.399999999994</v>
      </c>
      <c r="M81" s="54" t="e">
        <f t="shared" ref="M81:M117" si="10">K81/$K$139</f>
        <v>#DIV/0!</v>
      </c>
    </row>
    <row r="82" spans="1:13" ht="15" hidden="1" customHeight="1" x14ac:dyDescent="0.2">
      <c r="A82" s="57" t="s">
        <v>140</v>
      </c>
      <c r="B82" s="45" t="s">
        <v>141</v>
      </c>
      <c r="C82" s="44">
        <v>0</v>
      </c>
      <c r="D82" s="44"/>
      <c r="E82" s="44"/>
      <c r="F82" s="44"/>
      <c r="G82" s="44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 t="e">
        <f t="shared" si="10"/>
        <v>#DIV/0!</v>
      </c>
    </row>
    <row r="83" spans="1:13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44"/>
      <c r="G83" s="44"/>
      <c r="H83" s="44"/>
      <c r="I83" s="44"/>
      <c r="J83" s="44">
        <f t="shared" si="8"/>
        <v>15500</v>
      </c>
      <c r="K83" s="44">
        <v>0</v>
      </c>
      <c r="L83" s="44">
        <f t="shared" si="6"/>
        <v>15500</v>
      </c>
      <c r="M83" s="54" t="e">
        <f t="shared" si="10"/>
        <v>#DIV/0!</v>
      </c>
    </row>
    <row r="84" spans="1:13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44"/>
      <c r="G84" s="44"/>
      <c r="H84" s="44"/>
      <c r="I84" s="44"/>
      <c r="J84" s="44">
        <f t="shared" si="8"/>
        <v>10800</v>
      </c>
      <c r="K84" s="44">
        <v>0</v>
      </c>
      <c r="L84" s="44">
        <f t="shared" si="6"/>
        <v>10800</v>
      </c>
      <c r="M84" s="54" t="e">
        <f t="shared" si="10"/>
        <v>#DIV/0!</v>
      </c>
    </row>
    <row r="85" spans="1:13" ht="15" hidden="1" customHeight="1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44"/>
      <c r="G85" s="44"/>
      <c r="H85" s="44"/>
      <c r="I85" s="44"/>
      <c r="J85" s="44">
        <f t="shared" si="8"/>
        <v>6500</v>
      </c>
      <c r="K85" s="44">
        <v>0</v>
      </c>
      <c r="L85" s="44">
        <f t="shared" si="6"/>
        <v>6500</v>
      </c>
      <c r="M85" s="54" t="e">
        <f t="shared" si="10"/>
        <v>#DIV/0!</v>
      </c>
    </row>
    <row r="86" spans="1:13" x14ac:dyDescent="0.2">
      <c r="A86" s="57" t="s">
        <v>144</v>
      </c>
      <c r="B86" s="45" t="s">
        <v>145</v>
      </c>
      <c r="C86" s="44">
        <v>2750</v>
      </c>
      <c r="D86" s="44"/>
      <c r="E86" s="44"/>
      <c r="F86" s="44"/>
      <c r="G86" s="44"/>
      <c r="H86" s="44"/>
      <c r="I86" s="44"/>
      <c r="J86" s="44">
        <f t="shared" si="8"/>
        <v>2750</v>
      </c>
      <c r="K86" s="44">
        <v>1196</v>
      </c>
      <c r="L86" s="44">
        <f t="shared" si="6"/>
        <v>1554</v>
      </c>
      <c r="M86" s="54" t="e">
        <f t="shared" si="10"/>
        <v>#DIV/0!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44"/>
      <c r="G87" s="44">
        <f>5000+12500</f>
        <v>17500</v>
      </c>
      <c r="H87" s="44"/>
      <c r="I87" s="44"/>
      <c r="J87" s="44">
        <f t="shared" si="8"/>
        <v>15300</v>
      </c>
      <c r="K87" s="44">
        <v>9631.6</v>
      </c>
      <c r="L87" s="44">
        <f t="shared" si="6"/>
        <v>5668.4</v>
      </c>
      <c r="M87" s="54" t="e">
        <f t="shared" si="10"/>
        <v>#DIV/0!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44"/>
      <c r="G88" s="44"/>
      <c r="H88" s="44"/>
      <c r="I88" s="44"/>
      <c r="J88" s="44">
        <f t="shared" si="8"/>
        <v>5200</v>
      </c>
      <c r="K88" s="44">
        <v>1560.5</v>
      </c>
      <c r="L88" s="44">
        <f t="shared" si="6"/>
        <v>3639.5</v>
      </c>
      <c r="M88" s="54" t="e">
        <f t="shared" si="10"/>
        <v>#DIV/0!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44"/>
      <c r="G89" s="44"/>
      <c r="H89" s="44"/>
      <c r="I89" s="44"/>
      <c r="J89" s="44">
        <f t="shared" si="8"/>
        <v>4000</v>
      </c>
      <c r="K89" s="44">
        <v>1745</v>
      </c>
      <c r="L89" s="44">
        <f t="shared" si="6"/>
        <v>2255</v>
      </c>
      <c r="M89" s="54" t="e">
        <f t="shared" si="10"/>
        <v>#DIV/0!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44"/>
      <c r="G90" s="44"/>
      <c r="H90" s="44"/>
      <c r="I90" s="44"/>
      <c r="J90" s="44">
        <f t="shared" si="8"/>
        <v>6000</v>
      </c>
      <c r="K90" s="44">
        <v>1447.05</v>
      </c>
      <c r="L90" s="44">
        <f t="shared" si="6"/>
        <v>4552.95</v>
      </c>
      <c r="M90" s="54" t="e">
        <f t="shared" si="10"/>
        <v>#DIV/0!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44"/>
      <c r="G91" s="44"/>
      <c r="H91" s="44"/>
      <c r="I91" s="44"/>
      <c r="J91" s="44">
        <f t="shared" si="8"/>
        <v>875</v>
      </c>
      <c r="K91" s="44">
        <v>795</v>
      </c>
      <c r="L91" s="44">
        <f t="shared" si="6"/>
        <v>80</v>
      </c>
      <c r="M91" s="54" t="e">
        <f t="shared" si="10"/>
        <v>#DIV/0!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44"/>
      <c r="G92" s="44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 t="e">
        <f t="shared" si="10"/>
        <v>#DIV/0!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44"/>
      <c r="G93" s="44"/>
      <c r="H93" s="44"/>
      <c r="I93" s="44"/>
      <c r="J93" s="44">
        <f t="shared" si="8"/>
        <v>2000</v>
      </c>
      <c r="K93" s="44">
        <v>220</v>
      </c>
      <c r="L93" s="44">
        <f t="shared" si="6"/>
        <v>1780</v>
      </c>
      <c r="M93" s="54" t="e">
        <f t="shared" si="10"/>
        <v>#DIV/0!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44"/>
      <c r="G94" s="44"/>
      <c r="H94" s="44"/>
      <c r="I94" s="44"/>
      <c r="J94" s="44">
        <f t="shared" si="8"/>
        <v>8000</v>
      </c>
      <c r="K94" s="44">
        <v>3307.3199999999997</v>
      </c>
      <c r="L94" s="44">
        <f t="shared" si="6"/>
        <v>4692.68</v>
      </c>
      <c r="M94" s="54" t="e">
        <f t="shared" si="10"/>
        <v>#DIV/0!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44"/>
      <c r="G95" s="44"/>
      <c r="H95" s="44"/>
      <c r="I95" s="44"/>
      <c r="J95" s="44">
        <f t="shared" si="8"/>
        <v>2000</v>
      </c>
      <c r="K95" s="44">
        <v>689.04</v>
      </c>
      <c r="L95" s="44">
        <f t="shared" ref="L95:L136" si="11">J95-K95</f>
        <v>1310.96</v>
      </c>
      <c r="M95" s="54" t="e">
        <f t="shared" si="10"/>
        <v>#DIV/0!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44"/>
      <c r="G96" s="44"/>
      <c r="H96" s="44"/>
      <c r="I96" s="44"/>
      <c r="J96" s="44">
        <f t="shared" si="8"/>
        <v>25500</v>
      </c>
      <c r="K96" s="44">
        <v>7556.1399999999994</v>
      </c>
      <c r="L96" s="44">
        <f t="shared" si="11"/>
        <v>17943.86</v>
      </c>
      <c r="M96" s="54" t="e">
        <f t="shared" si="10"/>
        <v>#DIV/0!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44"/>
      <c r="G97" s="44"/>
      <c r="H97" s="44"/>
      <c r="I97" s="44"/>
      <c r="J97" s="44">
        <f t="shared" si="8"/>
        <v>9600</v>
      </c>
      <c r="K97" s="44">
        <v>699</v>
      </c>
      <c r="L97" s="44">
        <f t="shared" si="11"/>
        <v>8901</v>
      </c>
      <c r="M97" s="54" t="e">
        <f t="shared" si="10"/>
        <v>#DIV/0!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44"/>
      <c r="G98" s="44"/>
      <c r="H98" s="44"/>
      <c r="I98" s="44"/>
      <c r="J98" s="44">
        <f t="shared" si="8"/>
        <v>3000</v>
      </c>
      <c r="K98" s="44">
        <v>0</v>
      </c>
      <c r="L98" s="44">
        <f t="shared" si="11"/>
        <v>3000</v>
      </c>
      <c r="M98" s="54" t="e">
        <f t="shared" si="10"/>
        <v>#DIV/0!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44"/>
      <c r="G99" s="44"/>
      <c r="H99" s="44"/>
      <c r="I99" s="44"/>
      <c r="J99" s="44">
        <f t="shared" si="8"/>
        <v>210345</v>
      </c>
      <c r="K99" s="44">
        <v>189835.81</v>
      </c>
      <c r="L99" s="44">
        <f t="shared" si="11"/>
        <v>20509.190000000002</v>
      </c>
      <c r="M99" s="54" t="e">
        <f t="shared" si="10"/>
        <v>#DIV/0!</v>
      </c>
    </row>
    <row r="100" spans="1:13" x14ac:dyDescent="0.2">
      <c r="A100" s="57">
        <v>272</v>
      </c>
      <c r="B100" s="45" t="s">
        <v>172</v>
      </c>
      <c r="C100" s="44">
        <v>8000</v>
      </c>
      <c r="D100" s="44">
        <v>35000</v>
      </c>
      <c r="E100" s="44"/>
      <c r="F100" s="44"/>
      <c r="G100" s="44"/>
      <c r="H100" s="44"/>
      <c r="I100" s="44"/>
      <c r="J100" s="44">
        <f t="shared" si="8"/>
        <v>43000</v>
      </c>
      <c r="K100" s="44">
        <v>0</v>
      </c>
      <c r="L100" s="44">
        <f t="shared" si="11"/>
        <v>43000</v>
      </c>
      <c r="M100" s="54" t="e">
        <f t="shared" si="10"/>
        <v>#DIV/0!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44"/>
      <c r="G101" s="44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 t="e">
        <f t="shared" si="10"/>
        <v>#DIV/0!</v>
      </c>
    </row>
    <row r="102" spans="1:13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44"/>
      <c r="G102" s="44"/>
      <c r="H102" s="44"/>
      <c r="I102" s="44"/>
      <c r="J102" s="44">
        <f t="shared" si="8"/>
        <v>15450</v>
      </c>
      <c r="K102" s="44">
        <v>0</v>
      </c>
      <c r="L102" s="44">
        <f t="shared" si="11"/>
        <v>15450</v>
      </c>
      <c r="M102" s="54" t="e">
        <f t="shared" si="10"/>
        <v>#DIV/0!</v>
      </c>
    </row>
    <row r="103" spans="1:13" ht="15" hidden="1" customHeight="1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44">
        <v>75000</v>
      </c>
      <c r="G103" s="44"/>
      <c r="H103" s="44"/>
      <c r="I103" s="44"/>
      <c r="J103" s="44">
        <f t="shared" si="8"/>
        <v>150000</v>
      </c>
      <c r="K103" s="44">
        <v>0</v>
      </c>
      <c r="L103" s="44">
        <f t="shared" si="11"/>
        <v>150000</v>
      </c>
      <c r="M103" s="54" t="e">
        <f t="shared" si="10"/>
        <v>#DIV/0!</v>
      </c>
    </row>
    <row r="104" spans="1:13" x14ac:dyDescent="0.2">
      <c r="A104" s="57">
        <v>279</v>
      </c>
      <c r="B104" s="45" t="s">
        <v>242</v>
      </c>
      <c r="C104" s="44">
        <v>750</v>
      </c>
      <c r="D104" s="44"/>
      <c r="E104" s="44"/>
      <c r="F104" s="44"/>
      <c r="G104" s="44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 t="e">
        <f t="shared" si="10"/>
        <v>#DIV/0!</v>
      </c>
    </row>
    <row r="105" spans="1:13" ht="15" hidden="1" customHeight="1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44"/>
      <c r="G105" s="44"/>
      <c r="H105" s="44"/>
      <c r="I105" s="44"/>
      <c r="J105" s="44">
        <f t="shared" si="8"/>
        <v>8500</v>
      </c>
      <c r="K105" s="44">
        <v>0</v>
      </c>
      <c r="L105" s="44">
        <f t="shared" si="11"/>
        <v>8500</v>
      </c>
      <c r="M105" s="54" t="e">
        <f t="shared" si="10"/>
        <v>#DIV/0!</v>
      </c>
    </row>
    <row r="106" spans="1:13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44"/>
      <c r="G106" s="44"/>
      <c r="H106" s="44"/>
      <c r="I106" s="44"/>
      <c r="J106" s="44">
        <f t="shared" si="8"/>
        <v>5250</v>
      </c>
      <c r="K106" s="44">
        <v>281.14999999999998</v>
      </c>
      <c r="L106" s="44">
        <f t="shared" si="11"/>
        <v>4968.8500000000004</v>
      </c>
      <c r="M106" s="54" t="e">
        <f t="shared" si="10"/>
        <v>#DIV/0!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44"/>
      <c r="G107" s="44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 t="e">
        <f t="shared" si="10"/>
        <v>#DIV/0!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44"/>
      <c r="G108" s="44">
        <v>4500</v>
      </c>
      <c r="H108" s="44"/>
      <c r="I108" s="44"/>
      <c r="J108" s="44">
        <f t="shared" si="8"/>
        <v>676137</v>
      </c>
      <c r="K108" s="44">
        <v>678648.14999999991</v>
      </c>
      <c r="L108" s="44">
        <f t="shared" si="11"/>
        <v>-2511.1499999999069</v>
      </c>
      <c r="M108" s="54" t="e">
        <f t="shared" si="10"/>
        <v>#DIV/0!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44"/>
      <c r="G109" s="44"/>
      <c r="H109" s="44"/>
      <c r="I109" s="44"/>
      <c r="J109" s="44">
        <f t="shared" ref="J109:J136" si="12">C109+D109-E109+F109-G109+H109-I109</f>
        <v>3247.82</v>
      </c>
      <c r="K109" s="44">
        <v>0</v>
      </c>
      <c r="L109" s="44">
        <f t="shared" si="11"/>
        <v>3247.82</v>
      </c>
      <c r="M109" s="54" t="e">
        <f t="shared" si="10"/>
        <v>#DIV/0!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44"/>
      <c r="G110" s="44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 t="e">
        <f t="shared" si="10"/>
        <v>#DIV/0!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44"/>
      <c r="G111" s="44"/>
      <c r="H111" s="44"/>
      <c r="I111" s="44"/>
      <c r="J111" s="44">
        <f t="shared" si="12"/>
        <v>6700</v>
      </c>
      <c r="K111" s="44">
        <v>3587.1</v>
      </c>
      <c r="L111" s="44">
        <f t="shared" si="11"/>
        <v>3112.9</v>
      </c>
      <c r="M111" s="54" t="e">
        <f t="shared" si="10"/>
        <v>#DIV/0!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44"/>
      <c r="G112" s="44"/>
      <c r="H112" s="44"/>
      <c r="I112" s="44"/>
      <c r="J112" s="44">
        <f t="shared" si="12"/>
        <v>2000</v>
      </c>
      <c r="K112" s="44">
        <v>696.4</v>
      </c>
      <c r="L112" s="44">
        <f t="shared" si="11"/>
        <v>1303.5999999999999</v>
      </c>
      <c r="M112" s="54" t="e">
        <f t="shared" si="10"/>
        <v>#DIV/0!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44"/>
      <c r="G113" s="44"/>
      <c r="H113" s="44"/>
      <c r="I113" s="44"/>
      <c r="J113" s="44">
        <f t="shared" si="12"/>
        <v>40400</v>
      </c>
      <c r="K113" s="44">
        <v>0</v>
      </c>
      <c r="L113" s="44">
        <f t="shared" si="11"/>
        <v>40400</v>
      </c>
      <c r="M113" s="54" t="e">
        <f t="shared" si="10"/>
        <v>#DIV/0!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44"/>
      <c r="G114" s="44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 t="e">
        <f t="shared" si="10"/>
        <v>#DIV/0!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44"/>
      <c r="G115" s="44"/>
      <c r="H115" s="44"/>
      <c r="I115" s="44"/>
      <c r="J115" s="44">
        <f t="shared" si="12"/>
        <v>13000</v>
      </c>
      <c r="K115" s="44">
        <v>436.99</v>
      </c>
      <c r="L115" s="44">
        <f t="shared" si="11"/>
        <v>12563.01</v>
      </c>
      <c r="M115" s="54" t="e">
        <f t="shared" si="10"/>
        <v>#DIV/0!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44"/>
      <c r="G116" s="44"/>
      <c r="H116" s="44"/>
      <c r="I116" s="44"/>
      <c r="J116" s="44">
        <f t="shared" si="12"/>
        <v>81250</v>
      </c>
      <c r="K116" s="44">
        <v>45188.4</v>
      </c>
      <c r="L116" s="44">
        <f t="shared" si="11"/>
        <v>36061.599999999999</v>
      </c>
      <c r="M116" s="54" t="e">
        <f t="shared" si="10"/>
        <v>#DIV/0!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44"/>
      <c r="G117" s="44"/>
      <c r="H117" s="44"/>
      <c r="I117" s="44"/>
      <c r="J117" s="44">
        <f t="shared" si="12"/>
        <v>17000</v>
      </c>
      <c r="K117" s="44">
        <v>1660.4</v>
      </c>
      <c r="L117" s="44">
        <f t="shared" si="11"/>
        <v>15339.6</v>
      </c>
      <c r="M117" s="54" t="e">
        <f t="shared" si="10"/>
        <v>#DIV/0!</v>
      </c>
    </row>
    <row r="118" spans="1:13" x14ac:dyDescent="0.2">
      <c r="A118" s="57"/>
      <c r="B118" s="45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54"/>
    </row>
    <row r="120" spans="1:13" ht="15.75" x14ac:dyDescent="0.25">
      <c r="A120" s="55">
        <v>3</v>
      </c>
      <c r="B120" s="56" t="s">
        <v>200</v>
      </c>
      <c r="C120" s="42"/>
      <c r="D120" s="44"/>
      <c r="E120" s="44"/>
      <c r="F120" s="44"/>
      <c r="G120" s="44"/>
      <c r="H120" s="44"/>
      <c r="I120" s="44"/>
      <c r="J120" s="44"/>
      <c r="K120" s="44"/>
      <c r="L120" s="44"/>
      <c r="M120" s="54"/>
    </row>
    <row r="121" spans="1:13" x14ac:dyDescent="0.2">
      <c r="A121" s="58" t="s">
        <v>201</v>
      </c>
      <c r="B121" s="59" t="s">
        <v>202</v>
      </c>
      <c r="C121" s="60">
        <v>20000</v>
      </c>
      <c r="D121" s="44">
        <v>6500</v>
      </c>
      <c r="E121" s="44"/>
      <c r="F121" s="44"/>
      <c r="G121" s="44"/>
      <c r="H121" s="44"/>
      <c r="I121" s="44"/>
      <c r="J121" s="44">
        <f t="shared" si="12"/>
        <v>26500</v>
      </c>
      <c r="K121" s="44">
        <v>0</v>
      </c>
      <c r="L121" s="44">
        <f t="shared" si="11"/>
        <v>26500</v>
      </c>
      <c r="M121" s="54"/>
    </row>
    <row r="122" spans="1:13" x14ac:dyDescent="0.2">
      <c r="A122" s="58" t="s">
        <v>203</v>
      </c>
      <c r="B122" s="59" t="s">
        <v>204</v>
      </c>
      <c r="C122" s="60">
        <v>0</v>
      </c>
      <c r="D122" s="44"/>
      <c r="E122" s="44"/>
      <c r="F122" s="44"/>
      <c r="G122" s="44"/>
      <c r="H122" s="44"/>
      <c r="I122" s="44"/>
      <c r="J122" s="44">
        <f t="shared" si="12"/>
        <v>0</v>
      </c>
      <c r="K122" s="44">
        <v>0</v>
      </c>
      <c r="L122" s="44">
        <f t="shared" si="11"/>
        <v>0</v>
      </c>
      <c r="M122" s="54"/>
    </row>
    <row r="123" spans="1:13" x14ac:dyDescent="0.2">
      <c r="A123" s="58" t="s">
        <v>203</v>
      </c>
      <c r="B123" s="59" t="s">
        <v>204</v>
      </c>
      <c r="C123" s="60">
        <v>4000</v>
      </c>
      <c r="D123" s="44"/>
      <c r="E123" s="44"/>
      <c r="F123" s="44"/>
      <c r="G123" s="44"/>
      <c r="H123" s="44"/>
      <c r="I123" s="44"/>
      <c r="J123" s="44">
        <f t="shared" si="12"/>
        <v>4000</v>
      </c>
      <c r="K123" s="44">
        <v>0</v>
      </c>
      <c r="L123" s="44">
        <f t="shared" si="11"/>
        <v>4000</v>
      </c>
      <c r="M123" s="54" t="e">
        <f t="shared" ref="M123:M130" si="13">K123/$K$139</f>
        <v>#DIV/0!</v>
      </c>
    </row>
    <row r="124" spans="1:13" ht="15" hidden="1" customHeight="1" x14ac:dyDescent="0.2">
      <c r="A124" s="58" t="s">
        <v>205</v>
      </c>
      <c r="B124" s="59" t="s">
        <v>206</v>
      </c>
      <c r="C124" s="60">
        <v>76750</v>
      </c>
      <c r="D124" s="44"/>
      <c r="E124" s="44"/>
      <c r="F124" s="44"/>
      <c r="G124" s="44"/>
      <c r="H124" s="44"/>
      <c r="I124" s="44"/>
      <c r="J124" s="44">
        <f t="shared" si="12"/>
        <v>76750</v>
      </c>
      <c r="K124" s="44">
        <v>0</v>
      </c>
      <c r="L124" s="44">
        <f t="shared" si="11"/>
        <v>76750</v>
      </c>
      <c r="M124" s="54" t="e">
        <f t="shared" si="13"/>
        <v>#DIV/0!</v>
      </c>
    </row>
    <row r="125" spans="1:13" x14ac:dyDescent="0.2">
      <c r="A125" s="58" t="s">
        <v>207</v>
      </c>
      <c r="B125" s="59" t="s">
        <v>208</v>
      </c>
      <c r="C125" s="60">
        <v>0</v>
      </c>
      <c r="D125" s="44"/>
      <c r="E125" s="44"/>
      <c r="F125" s="44"/>
      <c r="G125" s="44"/>
      <c r="H125" s="44"/>
      <c r="I125" s="44"/>
      <c r="J125" s="44">
        <f t="shared" si="12"/>
        <v>0</v>
      </c>
      <c r="K125" s="44">
        <v>0</v>
      </c>
      <c r="L125" s="44">
        <f t="shared" si="11"/>
        <v>0</v>
      </c>
      <c r="M125" s="54" t="e">
        <f t="shared" si="13"/>
        <v>#DIV/0!</v>
      </c>
    </row>
    <row r="126" spans="1:13" x14ac:dyDescent="0.2">
      <c r="A126" s="58" t="s">
        <v>234</v>
      </c>
      <c r="B126" s="59" t="s">
        <v>243</v>
      </c>
      <c r="C126" s="60">
        <v>1000</v>
      </c>
      <c r="D126" s="44"/>
      <c r="E126" s="44"/>
      <c r="F126" s="44"/>
      <c r="G126" s="44"/>
      <c r="H126" s="44"/>
      <c r="I126" s="44"/>
      <c r="J126" s="44">
        <f t="shared" si="12"/>
        <v>1000</v>
      </c>
      <c r="K126" s="44">
        <v>0</v>
      </c>
      <c r="L126" s="44">
        <f t="shared" si="11"/>
        <v>1000</v>
      </c>
      <c r="M126" s="54" t="e">
        <f t="shared" si="13"/>
        <v>#DIV/0!</v>
      </c>
    </row>
    <row r="127" spans="1:13" ht="15" hidden="1" customHeight="1" x14ac:dyDescent="0.2">
      <c r="A127" s="58" t="s">
        <v>209</v>
      </c>
      <c r="B127" s="59" t="s">
        <v>210</v>
      </c>
      <c r="C127" s="60">
        <v>20000</v>
      </c>
      <c r="D127" s="44">
        <v>9250</v>
      </c>
      <c r="E127" s="44"/>
      <c r="F127" s="44"/>
      <c r="G127" s="44"/>
      <c r="H127" s="44"/>
      <c r="I127" s="44"/>
      <c r="J127" s="44">
        <f t="shared" si="12"/>
        <v>29250</v>
      </c>
      <c r="K127" s="44">
        <v>14170</v>
      </c>
      <c r="L127" s="44">
        <f t="shared" si="11"/>
        <v>15080</v>
      </c>
      <c r="M127" s="54" t="e">
        <f t="shared" si="13"/>
        <v>#DIV/0!</v>
      </c>
    </row>
    <row r="128" spans="1:13" x14ac:dyDescent="0.2">
      <c r="A128" s="58" t="s">
        <v>211</v>
      </c>
      <c r="B128" s="59" t="s">
        <v>212</v>
      </c>
      <c r="C128" s="60">
        <v>9000</v>
      </c>
      <c r="D128" s="44"/>
      <c r="E128" s="44"/>
      <c r="F128" s="44"/>
      <c r="G128" s="44"/>
      <c r="H128" s="44"/>
      <c r="I128" s="44"/>
      <c r="J128" s="44">
        <f t="shared" si="12"/>
        <v>9000</v>
      </c>
      <c r="K128" s="44">
        <v>0</v>
      </c>
      <c r="L128" s="44">
        <f t="shared" si="11"/>
        <v>9000</v>
      </c>
      <c r="M128" s="54" t="e">
        <f t="shared" si="13"/>
        <v>#DIV/0!</v>
      </c>
    </row>
    <row r="129" spans="1:13" x14ac:dyDescent="0.2">
      <c r="A129" s="58"/>
      <c r="B129" s="59"/>
      <c r="C129" s="60"/>
      <c r="D129" s="44"/>
      <c r="E129" s="44"/>
      <c r="F129" s="44"/>
      <c r="G129" s="44"/>
      <c r="H129" s="44"/>
      <c r="I129" s="44"/>
      <c r="J129" s="44"/>
      <c r="K129" s="44"/>
      <c r="L129" s="44"/>
      <c r="M129" s="54" t="e">
        <f t="shared" si="13"/>
        <v>#DIV/0!</v>
      </c>
    </row>
    <row r="130" spans="1:13" x14ac:dyDescent="0.2">
      <c r="A130" s="57"/>
      <c r="B130" s="45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54" t="e">
        <f t="shared" si="13"/>
        <v>#DIV/0!</v>
      </c>
    </row>
    <row r="131" spans="1:13" ht="15.75" x14ac:dyDescent="0.25">
      <c r="A131" s="55">
        <v>4</v>
      </c>
      <c r="B131" s="56" t="s">
        <v>213</v>
      </c>
      <c r="C131" s="42"/>
      <c r="D131" s="44"/>
      <c r="E131" s="44"/>
      <c r="F131" s="44"/>
      <c r="G131" s="44"/>
      <c r="H131" s="44"/>
      <c r="I131" s="44"/>
      <c r="J131" s="44"/>
      <c r="K131" s="44"/>
      <c r="L131" s="44"/>
      <c r="M131" s="54"/>
    </row>
    <row r="132" spans="1:13" x14ac:dyDescent="0.2">
      <c r="A132" s="57" t="s">
        <v>214</v>
      </c>
      <c r="B132" s="45" t="s">
        <v>215</v>
      </c>
      <c r="C132" s="44">
        <v>30410</v>
      </c>
      <c r="D132" s="44"/>
      <c r="E132" s="44"/>
      <c r="F132" s="44"/>
      <c r="G132" s="44"/>
      <c r="H132" s="44"/>
      <c r="I132" s="44"/>
      <c r="J132" s="44">
        <f t="shared" si="12"/>
        <v>30410</v>
      </c>
      <c r="K132" s="44">
        <v>0</v>
      </c>
      <c r="L132" s="44">
        <f t="shared" si="11"/>
        <v>30410</v>
      </c>
      <c r="M132" s="54"/>
    </row>
    <row r="133" spans="1:13" x14ac:dyDescent="0.2">
      <c r="A133" s="57" t="s">
        <v>216</v>
      </c>
      <c r="B133" s="45" t="s">
        <v>217</v>
      </c>
      <c r="C133" s="44">
        <v>6000</v>
      </c>
      <c r="D133" s="44"/>
      <c r="E133" s="44"/>
      <c r="F133" s="44"/>
      <c r="G133" s="44"/>
      <c r="H133" s="44"/>
      <c r="I133" s="44"/>
      <c r="J133" s="44">
        <f t="shared" si="12"/>
        <v>6000</v>
      </c>
      <c r="K133" s="44">
        <v>0</v>
      </c>
      <c r="L133" s="44">
        <f t="shared" si="11"/>
        <v>6000</v>
      </c>
      <c r="M133" s="54"/>
    </row>
    <row r="134" spans="1:13" x14ac:dyDescent="0.2">
      <c r="A134" s="57" t="s">
        <v>218</v>
      </c>
      <c r="B134" s="45" t="s">
        <v>219</v>
      </c>
      <c r="C134" s="44">
        <v>131200</v>
      </c>
      <c r="D134" s="44"/>
      <c r="E134" s="44"/>
      <c r="F134" s="44"/>
      <c r="G134" s="44"/>
      <c r="H134" s="44"/>
      <c r="I134" s="44"/>
      <c r="J134" s="44">
        <f t="shared" si="12"/>
        <v>131200</v>
      </c>
      <c r="K134" s="44">
        <v>77099.600000000006</v>
      </c>
      <c r="L134" s="44">
        <f t="shared" si="11"/>
        <v>54100.399999999994</v>
      </c>
      <c r="M134" s="54" t="e">
        <f>K134/$K$139</f>
        <v>#DIV/0!</v>
      </c>
    </row>
    <row r="135" spans="1:13" x14ac:dyDescent="0.2">
      <c r="A135" s="57" t="s">
        <v>220</v>
      </c>
      <c r="B135" s="45" t="s">
        <v>221</v>
      </c>
      <c r="C135" s="44">
        <v>0</v>
      </c>
      <c r="D135" s="44"/>
      <c r="E135" s="44"/>
      <c r="F135" s="44"/>
      <c r="G135" s="44"/>
      <c r="H135" s="44"/>
      <c r="I135" s="44"/>
      <c r="J135" s="44">
        <f t="shared" si="12"/>
        <v>0</v>
      </c>
      <c r="K135" s="44">
        <v>0</v>
      </c>
      <c r="L135" s="44">
        <f t="shared" si="11"/>
        <v>0</v>
      </c>
      <c r="M135" s="54" t="e">
        <f>K135/$K$139</f>
        <v>#DIV/0!</v>
      </c>
    </row>
    <row r="136" spans="1:13" ht="15.75" thickBot="1" x14ac:dyDescent="0.25">
      <c r="A136" s="57" t="s">
        <v>222</v>
      </c>
      <c r="B136" s="45" t="s">
        <v>223</v>
      </c>
      <c r="C136" s="44">
        <v>6800</v>
      </c>
      <c r="D136" s="44"/>
      <c r="E136" s="44"/>
      <c r="F136" s="44"/>
      <c r="G136" s="44"/>
      <c r="H136" s="44"/>
      <c r="I136" s="44"/>
      <c r="J136" s="44">
        <f t="shared" si="12"/>
        <v>6800</v>
      </c>
      <c r="K136" s="44">
        <v>6103.04</v>
      </c>
      <c r="L136" s="44">
        <f t="shared" si="11"/>
        <v>696.96</v>
      </c>
      <c r="M136" s="54" t="e">
        <f>K136/$K$139</f>
        <v>#DIV/0!</v>
      </c>
    </row>
    <row r="137" spans="1:13" ht="15" customHeight="1" thickBot="1" x14ac:dyDescent="0.3">
      <c r="A137" s="48"/>
      <c r="B137" s="49" t="s">
        <v>230</v>
      </c>
      <c r="C137" s="50">
        <f t="shared" ref="C137:L137" si="14">SUM(C28:C136)</f>
        <v>5636660.8700000001</v>
      </c>
      <c r="D137" s="50">
        <f t="shared" si="14"/>
        <v>284737.37</v>
      </c>
      <c r="E137" s="50">
        <f t="shared" si="14"/>
        <v>0</v>
      </c>
      <c r="F137" s="50">
        <f t="shared" si="14"/>
        <v>193000</v>
      </c>
      <c r="G137" s="50">
        <f t="shared" si="14"/>
        <v>193000</v>
      </c>
      <c r="H137" s="50">
        <f t="shared" si="14"/>
        <v>0</v>
      </c>
      <c r="I137" s="50">
        <f t="shared" si="14"/>
        <v>0</v>
      </c>
      <c r="J137" s="50">
        <f t="shared" si="14"/>
        <v>5921398.2400000002</v>
      </c>
      <c r="K137" s="50">
        <f t="shared" si="14"/>
        <v>3546051.1</v>
      </c>
      <c r="L137" s="50">
        <f t="shared" si="14"/>
        <v>2375347.14</v>
      </c>
      <c r="M137" s="54" t="e">
        <f>K137/$K$139</f>
        <v>#DIV/0!</v>
      </c>
    </row>
    <row r="138" spans="1:13" ht="15.75" thickBot="1" x14ac:dyDescent="0.25">
      <c r="A138" s="70"/>
      <c r="C138" s="89">
        <f>C22-C137</f>
        <v>0</v>
      </c>
      <c r="D138" s="89">
        <f>D22-D137</f>
        <v>0</v>
      </c>
      <c r="E138" s="72"/>
      <c r="F138" s="72"/>
      <c r="G138" s="72"/>
      <c r="H138" s="72"/>
      <c r="I138" s="72"/>
      <c r="J138" s="72"/>
      <c r="K138" s="72"/>
      <c r="L138" s="72"/>
      <c r="M138" s="61" t="e">
        <f>K138/$K$139</f>
        <v>#DIV/0!</v>
      </c>
    </row>
    <row r="139" spans="1:13" ht="15.75" thickBot="1" x14ac:dyDescent="0.25">
      <c r="E139" s="73"/>
      <c r="J139" s="69"/>
      <c r="K139" s="5"/>
      <c r="M139" s="62">
        <v>1</v>
      </c>
    </row>
    <row r="140" spans="1:13" ht="15.75" x14ac:dyDescent="0.25">
      <c r="A140" s="2" t="s">
        <v>224</v>
      </c>
      <c r="B140" s="3"/>
      <c r="C140" s="4"/>
      <c r="D140" s="5"/>
      <c r="E140" s="5"/>
      <c r="F140" s="5"/>
      <c r="G140" s="5"/>
      <c r="H140" s="5"/>
      <c r="I140" s="5"/>
      <c r="J140" s="5"/>
      <c r="K140" s="5"/>
    </row>
    <row r="141" spans="1:13" ht="15.75" x14ac:dyDescent="0.25">
      <c r="A141" s="6" t="s">
        <v>2</v>
      </c>
      <c r="B141" s="7"/>
      <c r="C141" s="8"/>
      <c r="D141" s="5"/>
      <c r="E141" s="5"/>
      <c r="F141" s="5"/>
      <c r="G141" s="5"/>
      <c r="H141" s="5"/>
      <c r="I141" s="5"/>
      <c r="J141" s="5"/>
      <c r="K141" s="5"/>
    </row>
    <row r="142" spans="1:13" ht="6" customHeight="1" thickBot="1" x14ac:dyDescent="0.25">
      <c r="A142" s="9"/>
      <c r="B142" s="10"/>
      <c r="C142" s="11"/>
      <c r="D142" s="5"/>
      <c r="E142" s="5"/>
      <c r="F142" s="5"/>
      <c r="G142" s="5"/>
      <c r="H142" s="5"/>
      <c r="I142" s="5"/>
      <c r="J142" s="5"/>
      <c r="K142" s="5"/>
    </row>
    <row r="143" spans="1:13" ht="8.1" customHeight="1" x14ac:dyDescent="0.2">
      <c r="A143" s="74"/>
      <c r="B143" s="75"/>
      <c r="C143" s="76"/>
      <c r="D143" s="5"/>
      <c r="E143" s="5"/>
      <c r="F143" s="5"/>
      <c r="G143" s="5"/>
      <c r="H143" s="5"/>
      <c r="I143" s="5"/>
      <c r="J143" s="5"/>
      <c r="K143" s="5"/>
    </row>
    <row r="144" spans="1:13" x14ac:dyDescent="0.2">
      <c r="A144" s="77" t="s">
        <v>225</v>
      </c>
      <c r="B144" s="78"/>
      <c r="C144" s="79"/>
      <c r="D144" s="5"/>
      <c r="E144" s="5"/>
      <c r="F144" s="5"/>
      <c r="G144" s="5"/>
      <c r="H144" s="5"/>
      <c r="I144" s="5"/>
      <c r="J144" s="5"/>
    </row>
    <row r="145" spans="1:10" x14ac:dyDescent="0.2">
      <c r="A145" s="80" t="s">
        <v>244</v>
      </c>
      <c r="B145" s="78"/>
      <c r="C145" s="81">
        <f>1483606.58-29113.73</f>
        <v>1454492.85</v>
      </c>
      <c r="D145" s="5"/>
      <c r="E145" s="5"/>
      <c r="F145" s="5"/>
      <c r="G145" s="5"/>
      <c r="H145" s="5"/>
      <c r="I145" s="5"/>
      <c r="J145" s="5"/>
    </row>
    <row r="146" spans="1:10" x14ac:dyDescent="0.2">
      <c r="A146" s="80" t="s">
        <v>226</v>
      </c>
      <c r="B146" s="78"/>
      <c r="C146" s="81">
        <f>K22</f>
        <v>3306770.88</v>
      </c>
      <c r="D146" s="5"/>
      <c r="E146" s="5"/>
      <c r="F146" s="5"/>
      <c r="G146" s="5"/>
      <c r="H146" s="5"/>
      <c r="I146" s="5"/>
      <c r="J146" s="5"/>
    </row>
    <row r="147" spans="1:10" x14ac:dyDescent="0.2">
      <c r="A147" s="80" t="s">
        <v>227</v>
      </c>
      <c r="B147" s="78"/>
      <c r="C147" s="82">
        <f>-K137</f>
        <v>-3546051.1</v>
      </c>
      <c r="D147" s="5"/>
      <c r="E147" s="5"/>
      <c r="F147" s="5"/>
      <c r="G147" s="5"/>
      <c r="H147" s="5"/>
      <c r="I147" s="5"/>
      <c r="J147" s="5"/>
    </row>
    <row r="148" spans="1:10" ht="15.75" x14ac:dyDescent="0.25">
      <c r="A148" s="83" t="s">
        <v>228</v>
      </c>
      <c r="B148" s="84"/>
      <c r="C148" s="85">
        <f>SUM(C145:C147)</f>
        <v>1215212.6300000004</v>
      </c>
      <c r="D148" s="5"/>
      <c r="E148" s="5"/>
      <c r="F148" s="5"/>
      <c r="G148" s="5"/>
      <c r="H148" s="5"/>
      <c r="I148" s="5"/>
      <c r="J148" s="5"/>
    </row>
    <row r="149" spans="1:10" ht="15.75" x14ac:dyDescent="0.25">
      <c r="A149" s="83"/>
      <c r="B149" s="84"/>
      <c r="C149" s="85"/>
      <c r="D149" s="5"/>
      <c r="E149" s="5"/>
      <c r="F149" s="5"/>
      <c r="G149" s="5"/>
      <c r="H149" s="5"/>
      <c r="I149" s="5"/>
      <c r="J149" s="5"/>
    </row>
    <row r="150" spans="1:10" x14ac:dyDescent="0.2">
      <c r="A150" s="77" t="s">
        <v>229</v>
      </c>
      <c r="B150" s="78"/>
      <c r="C150" s="81"/>
      <c r="D150" s="5"/>
      <c r="E150" s="5"/>
      <c r="F150" s="5"/>
      <c r="G150" s="5"/>
      <c r="H150" s="5"/>
      <c r="I150" s="5"/>
      <c r="J150" s="5"/>
    </row>
    <row r="151" spans="1:10" x14ac:dyDescent="0.2">
      <c r="A151" s="80" t="s">
        <v>231</v>
      </c>
      <c r="B151" s="78"/>
      <c r="C151" s="81">
        <v>257.31</v>
      </c>
      <c r="D151" s="5"/>
      <c r="E151" s="5"/>
      <c r="F151" s="5"/>
      <c r="G151" s="5"/>
      <c r="H151" s="5"/>
      <c r="I151" s="5"/>
      <c r="J151" s="5"/>
    </row>
    <row r="152" spans="1:10" x14ac:dyDescent="0.2">
      <c r="A152" s="80" t="s">
        <v>232</v>
      </c>
      <c r="B152" s="78"/>
      <c r="C152" s="81">
        <v>10948.91</v>
      </c>
      <c r="D152" s="5"/>
      <c r="E152" s="5"/>
      <c r="F152" s="5"/>
      <c r="G152" s="5"/>
      <c r="H152" s="5"/>
      <c r="I152" s="5"/>
      <c r="J152" s="5"/>
    </row>
    <row r="153" spans="1:10" x14ac:dyDescent="0.2">
      <c r="A153" s="80" t="s">
        <v>251</v>
      </c>
      <c r="B153" s="78"/>
      <c r="C153" s="81">
        <v>1767.28</v>
      </c>
      <c r="D153" s="5"/>
      <c r="E153" s="5"/>
      <c r="F153" s="5"/>
      <c r="G153" s="5"/>
      <c r="H153" s="5"/>
      <c r="I153" s="5"/>
      <c r="J153" s="5"/>
    </row>
    <row r="154" spans="1:10" x14ac:dyDescent="0.2">
      <c r="A154" s="80" t="s">
        <v>246</v>
      </c>
      <c r="B154" s="78"/>
      <c r="C154" s="81">
        <v>9889.75</v>
      </c>
      <c r="D154" s="5"/>
      <c r="E154" s="5"/>
      <c r="F154" s="5"/>
      <c r="G154" s="5"/>
      <c r="H154" s="5"/>
      <c r="I154" s="5"/>
      <c r="J154" s="5"/>
    </row>
    <row r="155" spans="1:10" x14ac:dyDescent="0.2">
      <c r="A155" s="80" t="s">
        <v>237</v>
      </c>
      <c r="B155" s="78"/>
      <c r="C155" s="82">
        <f>990.15*14+316.9</f>
        <v>14179</v>
      </c>
      <c r="D155" s="5"/>
      <c r="E155" s="5"/>
      <c r="F155" s="5"/>
      <c r="G155" s="5"/>
      <c r="H155" s="5"/>
      <c r="I155" s="5"/>
      <c r="J155" s="5"/>
    </row>
    <row r="156" spans="1:10" ht="2.1" customHeight="1" x14ac:dyDescent="0.2">
      <c r="A156" s="80"/>
      <c r="B156" s="78"/>
      <c r="C156" s="81"/>
      <c r="D156" s="5"/>
      <c r="E156" s="5"/>
      <c r="F156" s="5"/>
      <c r="G156" s="5"/>
      <c r="H156" s="5"/>
      <c r="I156" s="5"/>
      <c r="J156" s="5"/>
    </row>
    <row r="157" spans="1:10" ht="15.75" x14ac:dyDescent="0.25">
      <c r="A157" s="83"/>
      <c r="B157" s="84"/>
      <c r="C157" s="85">
        <f>SUM(C151:C155)</f>
        <v>37042.25</v>
      </c>
      <c r="D157" s="5"/>
      <c r="E157" s="5"/>
      <c r="F157" s="5"/>
      <c r="G157" s="5"/>
      <c r="H157" s="5"/>
      <c r="I157" s="5"/>
      <c r="J157" s="5"/>
    </row>
    <row r="158" spans="1:10" ht="2.1" customHeight="1" x14ac:dyDescent="0.25">
      <c r="A158" s="83"/>
      <c r="B158" s="84"/>
      <c r="C158" s="90"/>
      <c r="D158" s="5"/>
      <c r="E158" s="5"/>
      <c r="F158" s="5"/>
      <c r="G158" s="5"/>
      <c r="H158" s="5"/>
      <c r="I158" s="5"/>
      <c r="J158" s="5"/>
    </row>
    <row r="159" spans="1:10" x14ac:dyDescent="0.2">
      <c r="A159" s="80"/>
      <c r="B159" s="78"/>
      <c r="C159" s="81"/>
      <c r="D159" s="5"/>
      <c r="E159" s="5"/>
      <c r="F159" s="5"/>
      <c r="G159" s="5"/>
      <c r="H159" s="5"/>
      <c r="I159" s="5"/>
      <c r="J159" s="5"/>
    </row>
    <row r="160" spans="1:10" ht="2.1" customHeight="1" thickBot="1" x14ac:dyDescent="0.3">
      <c r="A160" s="86" t="s">
        <v>267</v>
      </c>
      <c r="B160" s="87"/>
      <c r="C160" s="88">
        <f>C148+C157</f>
        <v>1252254.8800000004</v>
      </c>
      <c r="D160" s="5"/>
      <c r="E160" s="5"/>
      <c r="F160" s="5"/>
      <c r="G160" s="5"/>
      <c r="H160" s="5"/>
      <c r="I160" s="5"/>
      <c r="J160" s="5"/>
    </row>
    <row r="161" spans="1:10" ht="16.5" thickBot="1" x14ac:dyDescent="0.3">
      <c r="A161" s="86" t="s">
        <v>270</v>
      </c>
      <c r="B161" s="87"/>
      <c r="C161" s="88">
        <f>C148+C157</f>
        <v>1252254.8800000004</v>
      </c>
      <c r="D161" s="5"/>
      <c r="E161" s="5"/>
      <c r="F161" s="5"/>
      <c r="G161" s="5"/>
      <c r="H161" s="5"/>
      <c r="I161" s="5"/>
      <c r="J161" s="5"/>
    </row>
    <row r="162" spans="1:10" x14ac:dyDescent="0.2">
      <c r="C162" s="69"/>
      <c r="D162" s="5"/>
    </row>
    <row r="163" spans="1:10" x14ac:dyDescent="0.2">
      <c r="C163" s="69"/>
      <c r="D163" s="5"/>
    </row>
    <row r="174" spans="1:10" s="67" customFormat="1" x14ac:dyDescent="0.2"/>
    <row r="175" spans="1:10" s="67" customFormat="1" x14ac:dyDescent="0.2"/>
    <row r="176" spans="1:10" s="63" customFormat="1" ht="14.25" x14ac:dyDescent="0.2"/>
    <row r="177" spans="2:11" s="63" customFormat="1" ht="0.95" customHeight="1" x14ac:dyDescent="0.2">
      <c r="B177" s="66"/>
      <c r="C177" s="66"/>
      <c r="D177" s="66"/>
      <c r="E177" s="66"/>
      <c r="F177" s="66"/>
      <c r="G177" s="66"/>
      <c r="H177" s="66"/>
      <c r="I177" s="66"/>
      <c r="J177" s="66"/>
      <c r="K177" s="66"/>
    </row>
    <row r="178" spans="2:11" s="63" customFormat="1" x14ac:dyDescent="0.25">
      <c r="B178" s="64" t="s">
        <v>235</v>
      </c>
      <c r="C178" s="65"/>
      <c r="D178" s="65"/>
      <c r="E178" s="65"/>
      <c r="F178" s="65"/>
      <c r="G178" s="65"/>
      <c r="H178" s="65"/>
      <c r="I178" s="65"/>
      <c r="J178" s="65"/>
    </row>
    <row r="179" spans="2:11" s="63" customFormat="1" x14ac:dyDescent="0.25">
      <c r="B179" s="64" t="s">
        <v>236</v>
      </c>
      <c r="C179" s="65"/>
      <c r="D179" s="65"/>
      <c r="E179" s="65"/>
      <c r="F179" s="65"/>
      <c r="G179" s="65"/>
      <c r="H179" s="65"/>
      <c r="I179" s="65"/>
      <c r="J179" s="65"/>
    </row>
    <row r="180" spans="2:11" s="67" customFormat="1" x14ac:dyDescent="0.2"/>
    <row r="181" spans="2:11" s="67" customFormat="1" x14ac:dyDescent="0.2"/>
    <row r="182" spans="2:11" s="1" customFormat="1" x14ac:dyDescent="0.2"/>
    <row r="183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showGridLines="0" zoomScale="85" zoomScaleNormal="85" workbookViewId="0"/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271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 t="s">
        <v>266</v>
      </c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v>158343.43</v>
      </c>
      <c r="L11" s="44">
        <f>J11-K11</f>
        <v>155005.66000000003</v>
      </c>
      <c r="M11" s="43">
        <f>K11/$K$22</f>
        <v>4.4124537670049604E-2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20800</v>
      </c>
      <c r="L12" s="44">
        <f t="shared" ref="L12:L21" si="1">J12-K12</f>
        <v>22564.239999999998</v>
      </c>
      <c r="M12" s="43">
        <f t="shared" ref="M12:M21" si="2">K12/$K$22</f>
        <v>5.7962012287913166E-3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7335</v>
      </c>
      <c r="L14" s="44">
        <f t="shared" si="1"/>
        <v>57665</v>
      </c>
      <c r="M14" s="43">
        <f t="shared" si="2"/>
        <v>2.0439969237107838E-3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2165.2800000000002</v>
      </c>
      <c r="L16" s="44">
        <f t="shared" si="1"/>
        <v>834.7199999999998</v>
      </c>
      <c r="M16" s="43">
        <f t="shared" si="2"/>
        <v>6.0338454791717604E-4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44">
        <f t="shared" si="0"/>
        <v>2996512.52</v>
      </c>
      <c r="K17" s="44">
        <v>1928342.8800000001</v>
      </c>
      <c r="L17" s="44">
        <f t="shared" si="1"/>
        <v>1068169.6399999999</v>
      </c>
      <c r="M17" s="43">
        <f t="shared" si="2"/>
        <v>0.53735881589360512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/>
      <c r="I19" s="44"/>
      <c r="J19" s="44">
        <f t="shared" si="0"/>
        <v>1369748.79</v>
      </c>
      <c r="K19" s="44">
        <v>1379426.63</v>
      </c>
      <c r="L19" s="44">
        <f t="shared" si="1"/>
        <v>-9677.839999999851</v>
      </c>
      <c r="M19" s="43">
        <f t="shared" si="2"/>
        <v>0.38439588114583961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f>46375.02+45769.02</f>
        <v>92144.04</v>
      </c>
      <c r="L21" s="44">
        <f t="shared" si="1"/>
        <v>50055.960000000006</v>
      </c>
      <c r="M21" s="43">
        <f t="shared" si="2"/>
        <v>2.5677182590086355E-2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284737.37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0</v>
      </c>
      <c r="I22" s="50">
        <f t="shared" si="3"/>
        <v>0</v>
      </c>
      <c r="J22" s="50">
        <f>SUM(J10:J21)</f>
        <v>5921398.2400000002</v>
      </c>
      <c r="K22" s="50">
        <f>SUM(K10:K21)</f>
        <v>3588557.2600000002</v>
      </c>
      <c r="L22" s="50">
        <f t="shared" ref="L22" si="4">SUM(L10:L21)</f>
        <v>2332840.98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41"/>
      <c r="B26" s="41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54"/>
    </row>
    <row r="27" spans="1:13" ht="15.75" x14ac:dyDescent="0.25">
      <c r="A27" s="55">
        <v>0</v>
      </c>
      <c r="B27" s="56" t="s">
        <v>43</v>
      </c>
      <c r="C27" s="42"/>
      <c r="D27" s="44"/>
      <c r="E27" s="44"/>
      <c r="F27" s="44"/>
      <c r="G27" s="44"/>
      <c r="H27" s="44"/>
      <c r="I27" s="44"/>
      <c r="J27" s="44"/>
      <c r="K27" s="44"/>
      <c r="L27" s="44"/>
      <c r="M27" s="54"/>
    </row>
    <row r="28" spans="1:13" x14ac:dyDescent="0.2">
      <c r="A28" s="57" t="s">
        <v>44</v>
      </c>
      <c r="B28" s="45" t="s">
        <v>45</v>
      </c>
      <c r="C28" s="44">
        <v>824889</v>
      </c>
      <c r="D28" s="44"/>
      <c r="E28" s="44"/>
      <c r="F28" s="44"/>
      <c r="G28" s="44"/>
      <c r="H28" s="44"/>
      <c r="I28" s="44"/>
      <c r="J28" s="44">
        <f t="shared" ref="J28:J39" si="5">C28+D28-E28+F28-G28+H28-I28</f>
        <v>824889</v>
      </c>
      <c r="K28" s="44">
        <v>506064</v>
      </c>
      <c r="L28" s="44">
        <f t="shared" ref="L28:L94" si="6">J28-K28</f>
        <v>318825</v>
      </c>
      <c r="M28" s="54" t="e">
        <f t="shared" ref="M28:M39" si="7">K28/$K$139</f>
        <v>#DIV/0!</v>
      </c>
    </row>
    <row r="29" spans="1:13" x14ac:dyDescent="0.2">
      <c r="A29" s="57" t="s">
        <v>46</v>
      </c>
      <c r="B29" s="45" t="s">
        <v>47</v>
      </c>
      <c r="C29" s="44">
        <v>4500</v>
      </c>
      <c r="D29" s="44"/>
      <c r="E29" s="44"/>
      <c r="F29" s="44"/>
      <c r="G29" s="44"/>
      <c r="H29" s="44"/>
      <c r="I29" s="44"/>
      <c r="J29" s="44">
        <f t="shared" si="5"/>
        <v>4500</v>
      </c>
      <c r="K29" s="44">
        <v>3000</v>
      </c>
      <c r="L29" s="44">
        <f t="shared" si="6"/>
        <v>1500</v>
      </c>
      <c r="M29" s="54" t="e">
        <f t="shared" si="7"/>
        <v>#DIV/0!</v>
      </c>
    </row>
    <row r="30" spans="1:13" x14ac:dyDescent="0.2">
      <c r="A30" s="57" t="s">
        <v>48</v>
      </c>
      <c r="B30" s="45" t="s">
        <v>49</v>
      </c>
      <c r="C30" s="44">
        <v>187050</v>
      </c>
      <c r="D30" s="44"/>
      <c r="E30" s="44"/>
      <c r="F30" s="44"/>
      <c r="G30" s="44">
        <v>2750</v>
      </c>
      <c r="H30" s="44"/>
      <c r="I30" s="44"/>
      <c r="J30" s="44">
        <f t="shared" si="5"/>
        <v>184300</v>
      </c>
      <c r="K30" s="44">
        <v>122500</v>
      </c>
      <c r="L30" s="44">
        <f t="shared" si="6"/>
        <v>61800</v>
      </c>
      <c r="M30" s="54" t="e">
        <f t="shared" si="7"/>
        <v>#DIV/0!</v>
      </c>
    </row>
    <row r="31" spans="1:13" ht="15" hidden="1" customHeight="1" x14ac:dyDescent="0.2">
      <c r="A31" s="57" t="s">
        <v>50</v>
      </c>
      <c r="B31" s="45" t="s">
        <v>51</v>
      </c>
      <c r="C31" s="44">
        <v>0</v>
      </c>
      <c r="D31" s="44"/>
      <c r="E31" s="44"/>
      <c r="F31" s="44"/>
      <c r="G31" s="44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 t="e">
        <f t="shared" si="7"/>
        <v>#DIV/0!</v>
      </c>
    </row>
    <row r="32" spans="1:13" ht="15" hidden="1" customHeight="1" x14ac:dyDescent="0.2">
      <c r="A32" s="57" t="s">
        <v>52</v>
      </c>
      <c r="B32" s="45" t="s">
        <v>51</v>
      </c>
      <c r="C32" s="44">
        <v>0</v>
      </c>
      <c r="D32" s="44"/>
      <c r="E32" s="44"/>
      <c r="F32" s="44"/>
      <c r="G32" s="44"/>
      <c r="H32" s="44"/>
      <c r="I32" s="44"/>
      <c r="J32" s="44">
        <f t="shared" si="5"/>
        <v>0</v>
      </c>
      <c r="K32" s="44">
        <v>0</v>
      </c>
      <c r="L32" s="44">
        <f t="shared" si="6"/>
        <v>0</v>
      </c>
      <c r="M32" s="54" t="e">
        <f t="shared" si="7"/>
        <v>#DIV/0!</v>
      </c>
    </row>
    <row r="33" spans="1:13" x14ac:dyDescent="0.2">
      <c r="A33" s="57" t="s">
        <v>53</v>
      </c>
      <c r="B33" s="45" t="s">
        <v>54</v>
      </c>
      <c r="C33" s="44">
        <v>17383.2</v>
      </c>
      <c r="D33" s="44"/>
      <c r="E33" s="44"/>
      <c r="F33" s="44"/>
      <c r="G33" s="44"/>
      <c r="H33" s="44"/>
      <c r="I33" s="44"/>
      <c r="J33" s="44">
        <f t="shared" si="5"/>
        <v>17383.2</v>
      </c>
      <c r="K33" s="44">
        <v>17035.8</v>
      </c>
      <c r="L33" s="44">
        <f t="shared" si="6"/>
        <v>347.40000000000146</v>
      </c>
      <c r="M33" s="54" t="e">
        <f t="shared" si="7"/>
        <v>#DIV/0!</v>
      </c>
    </row>
    <row r="34" spans="1:13" x14ac:dyDescent="0.2">
      <c r="A34" s="57" t="s">
        <v>55</v>
      </c>
      <c r="B34" s="45" t="s">
        <v>56</v>
      </c>
      <c r="C34" s="44">
        <v>28871.199999999997</v>
      </c>
      <c r="D34" s="44"/>
      <c r="E34" s="44"/>
      <c r="F34" s="44"/>
      <c r="G34" s="44">
        <v>5500</v>
      </c>
      <c r="H34" s="44"/>
      <c r="I34" s="44"/>
      <c r="J34" s="44">
        <f t="shared" si="5"/>
        <v>23371.199999999997</v>
      </c>
      <c r="K34" s="44">
        <v>19105.72</v>
      </c>
      <c r="L34" s="44">
        <f t="shared" si="6"/>
        <v>4265.4799999999959</v>
      </c>
      <c r="M34" s="54" t="e">
        <f t="shared" si="7"/>
        <v>#DIV/0!</v>
      </c>
    </row>
    <row r="35" spans="1:13" x14ac:dyDescent="0.2">
      <c r="A35" s="57" t="s">
        <v>57</v>
      </c>
      <c r="B35" s="45" t="s">
        <v>58</v>
      </c>
      <c r="C35" s="44">
        <v>91096.4</v>
      </c>
      <c r="D35" s="44"/>
      <c r="E35" s="44"/>
      <c r="F35" s="44"/>
      <c r="G35" s="44">
        <v>750</v>
      </c>
      <c r="H35" s="44"/>
      <c r="I35" s="44"/>
      <c r="J35" s="44">
        <f t="shared" si="5"/>
        <v>90346.4</v>
      </c>
      <c r="K35" s="44">
        <v>56035.619999999995</v>
      </c>
      <c r="L35" s="44">
        <f t="shared" si="6"/>
        <v>34310.78</v>
      </c>
      <c r="M35" s="54" t="e">
        <f t="shared" si="7"/>
        <v>#DIV/0!</v>
      </c>
    </row>
    <row r="36" spans="1:13" x14ac:dyDescent="0.2">
      <c r="A36" s="57" t="s">
        <v>59</v>
      </c>
      <c r="B36" s="45" t="s">
        <v>60</v>
      </c>
      <c r="C36" s="44">
        <v>8537.5999999999985</v>
      </c>
      <c r="D36" s="44"/>
      <c r="E36" s="44"/>
      <c r="F36" s="44"/>
      <c r="G36" s="44">
        <v>250</v>
      </c>
      <c r="H36" s="44"/>
      <c r="I36" s="44"/>
      <c r="J36" s="44">
        <f t="shared" si="5"/>
        <v>8287.5999999999985</v>
      </c>
      <c r="K36" s="44">
        <v>5251.7</v>
      </c>
      <c r="L36" s="44">
        <f t="shared" si="6"/>
        <v>3035.8999999999987</v>
      </c>
      <c r="M36" s="54" t="e">
        <f t="shared" si="7"/>
        <v>#DIV/0!</v>
      </c>
    </row>
    <row r="37" spans="1:13" x14ac:dyDescent="0.2">
      <c r="A37" s="57" t="s">
        <v>61</v>
      </c>
      <c r="B37" s="45" t="s">
        <v>62</v>
      </c>
      <c r="C37" s="44">
        <v>74790.75</v>
      </c>
      <c r="D37" s="44"/>
      <c r="E37" s="44"/>
      <c r="F37" s="44"/>
      <c r="G37" s="44"/>
      <c r="H37" s="44"/>
      <c r="I37" s="44"/>
      <c r="J37" s="44">
        <f t="shared" si="5"/>
        <v>74790.75</v>
      </c>
      <c r="K37" s="44">
        <v>0</v>
      </c>
      <c r="L37" s="44">
        <f t="shared" si="6"/>
        <v>74790.75</v>
      </c>
      <c r="M37" s="54" t="e">
        <f t="shared" si="7"/>
        <v>#DIV/0!</v>
      </c>
    </row>
    <row r="38" spans="1:13" x14ac:dyDescent="0.2">
      <c r="A38" s="57" t="s">
        <v>63</v>
      </c>
      <c r="B38" s="45" t="s">
        <v>269</v>
      </c>
      <c r="C38" s="44">
        <v>74790.75</v>
      </c>
      <c r="D38" s="44"/>
      <c r="E38" s="44"/>
      <c r="F38" s="44"/>
      <c r="G38" s="44"/>
      <c r="H38" s="44"/>
      <c r="I38" s="44"/>
      <c r="J38" s="44">
        <f t="shared" si="5"/>
        <v>74790.75</v>
      </c>
      <c r="K38" s="44">
        <v>65953</v>
      </c>
      <c r="L38" s="44">
        <f t="shared" si="6"/>
        <v>8837.75</v>
      </c>
      <c r="M38" s="54" t="e">
        <f t="shared" si="7"/>
        <v>#DIV/0!</v>
      </c>
    </row>
    <row r="39" spans="1:13" x14ac:dyDescent="0.2">
      <c r="A39" s="57" t="s">
        <v>65</v>
      </c>
      <c r="B39" s="45" t="s">
        <v>66</v>
      </c>
      <c r="C39" s="44">
        <v>4400</v>
      </c>
      <c r="D39" s="44"/>
      <c r="E39" s="44"/>
      <c r="F39" s="44"/>
      <c r="G39" s="44"/>
      <c r="H39" s="44"/>
      <c r="I39" s="44"/>
      <c r="J39" s="44">
        <f t="shared" si="5"/>
        <v>4400</v>
      </c>
      <c r="K39" s="44">
        <v>0</v>
      </c>
      <c r="L39" s="44">
        <f t="shared" si="6"/>
        <v>4400</v>
      </c>
      <c r="M39" s="54" t="e">
        <f t="shared" si="7"/>
        <v>#DIV/0!</v>
      </c>
    </row>
    <row r="40" spans="1:13" x14ac:dyDescent="0.2">
      <c r="A40" s="57"/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54"/>
    </row>
    <row r="41" spans="1:13" x14ac:dyDescent="0.2">
      <c r="A41" s="57"/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54"/>
    </row>
    <row r="42" spans="1:13" ht="15.75" x14ac:dyDescent="0.25">
      <c r="A42" s="55">
        <v>1</v>
      </c>
      <c r="B42" s="56" t="s">
        <v>67</v>
      </c>
      <c r="C42" s="42"/>
      <c r="D42" s="44"/>
      <c r="E42" s="44"/>
      <c r="F42" s="44"/>
      <c r="G42" s="44"/>
      <c r="H42" s="44"/>
      <c r="I42" s="44"/>
      <c r="J42" s="44"/>
      <c r="K42" s="44"/>
      <c r="L42" s="44"/>
      <c r="M42" s="54"/>
    </row>
    <row r="43" spans="1:13" x14ac:dyDescent="0.2">
      <c r="A43" s="57" t="s">
        <v>68</v>
      </c>
      <c r="B43" s="45" t="s">
        <v>69</v>
      </c>
      <c r="C43" s="44">
        <v>16425</v>
      </c>
      <c r="D43" s="44"/>
      <c r="E43" s="44"/>
      <c r="F43" s="44"/>
      <c r="G43" s="44"/>
      <c r="H43" s="44"/>
      <c r="I43" s="44"/>
      <c r="J43" s="44">
        <f t="shared" ref="J43:J108" si="8">C43+D43-E43+F43-G43+H43-I43</f>
        <v>16425</v>
      </c>
      <c r="K43" s="44">
        <v>8309.6999999999989</v>
      </c>
      <c r="L43" s="44">
        <f t="shared" si="6"/>
        <v>8115.3000000000011</v>
      </c>
      <c r="M43" s="54" t="e">
        <f t="shared" ref="M43:M76" si="9">K43/$K$139</f>
        <v>#DIV/0!</v>
      </c>
    </row>
    <row r="44" spans="1:13" x14ac:dyDescent="0.2">
      <c r="A44" s="57" t="s">
        <v>70</v>
      </c>
      <c r="B44" s="45" t="s">
        <v>71</v>
      </c>
      <c r="C44" s="44">
        <v>28500</v>
      </c>
      <c r="D44" s="44"/>
      <c r="E44" s="44"/>
      <c r="F44" s="44"/>
      <c r="G44" s="44"/>
      <c r="H44" s="44"/>
      <c r="I44" s="44"/>
      <c r="J44" s="44">
        <f t="shared" si="8"/>
        <v>28500</v>
      </c>
      <c r="K44" s="44">
        <v>16585.510000000002</v>
      </c>
      <c r="L44" s="44">
        <f t="shared" si="6"/>
        <v>11914.489999999998</v>
      </c>
      <c r="M44" s="54" t="e">
        <f t="shared" si="9"/>
        <v>#DIV/0!</v>
      </c>
    </row>
    <row r="45" spans="1:13" x14ac:dyDescent="0.2">
      <c r="A45" s="57" t="s">
        <v>72</v>
      </c>
      <c r="B45" s="45" t="s">
        <v>73</v>
      </c>
      <c r="C45" s="44">
        <v>1000</v>
      </c>
      <c r="D45" s="44">
        <v>2850</v>
      </c>
      <c r="E45" s="44"/>
      <c r="F45" s="44"/>
      <c r="G45" s="44"/>
      <c r="H45" s="44"/>
      <c r="I45" s="44"/>
      <c r="J45" s="44">
        <f t="shared" si="8"/>
        <v>3850</v>
      </c>
      <c r="K45" s="44">
        <v>971.65</v>
      </c>
      <c r="L45" s="44">
        <f t="shared" si="6"/>
        <v>2878.35</v>
      </c>
      <c r="M45" s="54" t="e">
        <f t="shared" si="9"/>
        <v>#DIV/0!</v>
      </c>
    </row>
    <row r="46" spans="1:13" x14ac:dyDescent="0.2">
      <c r="A46" s="57" t="s">
        <v>74</v>
      </c>
      <c r="B46" s="45" t="s">
        <v>75</v>
      </c>
      <c r="C46" s="44">
        <v>11800</v>
      </c>
      <c r="D46" s="44"/>
      <c r="E46" s="44"/>
      <c r="F46" s="44"/>
      <c r="G46" s="44"/>
      <c r="H46" s="44"/>
      <c r="I46" s="44"/>
      <c r="J46" s="44">
        <f t="shared" si="8"/>
        <v>11800</v>
      </c>
      <c r="K46" s="44">
        <v>2720</v>
      </c>
      <c r="L46" s="44">
        <f t="shared" si="6"/>
        <v>9080</v>
      </c>
      <c r="M46" s="54" t="e">
        <f t="shared" si="9"/>
        <v>#DIV/0!</v>
      </c>
    </row>
    <row r="47" spans="1:13" x14ac:dyDescent="0.2">
      <c r="A47" s="57" t="s">
        <v>76</v>
      </c>
      <c r="B47" s="45" t="s">
        <v>77</v>
      </c>
      <c r="C47" s="44">
        <v>14850</v>
      </c>
      <c r="D47" s="44"/>
      <c r="E47" s="44"/>
      <c r="F47" s="44"/>
      <c r="G47" s="44"/>
      <c r="H47" s="44"/>
      <c r="I47" s="44"/>
      <c r="J47" s="44">
        <f t="shared" si="8"/>
        <v>14850</v>
      </c>
      <c r="K47" s="44">
        <v>7296</v>
      </c>
      <c r="L47" s="44">
        <f t="shared" si="6"/>
        <v>7554</v>
      </c>
      <c r="M47" s="54" t="e">
        <f t="shared" si="9"/>
        <v>#DIV/0!</v>
      </c>
    </row>
    <row r="48" spans="1:13" x14ac:dyDescent="0.2">
      <c r="A48" s="57" t="s">
        <v>78</v>
      </c>
      <c r="B48" s="45" t="s">
        <v>79</v>
      </c>
      <c r="C48" s="44">
        <v>1101846</v>
      </c>
      <c r="D48" s="44"/>
      <c r="E48" s="44"/>
      <c r="F48" s="44"/>
      <c r="G48" s="44">
        <f>88750+61000</f>
        <v>149750</v>
      </c>
      <c r="H48" s="44"/>
      <c r="I48" s="44"/>
      <c r="J48" s="44">
        <f t="shared" si="8"/>
        <v>952096</v>
      </c>
      <c r="K48" s="44">
        <v>1221099.1300000001</v>
      </c>
      <c r="L48" s="44">
        <f t="shared" si="6"/>
        <v>-269003.13000000012</v>
      </c>
      <c r="M48" s="54" t="e">
        <f t="shared" si="9"/>
        <v>#DIV/0!</v>
      </c>
    </row>
    <row r="49" spans="1:13" ht="15" hidden="1" customHeight="1" x14ac:dyDescent="0.2">
      <c r="A49" s="57" t="s">
        <v>80</v>
      </c>
      <c r="B49" s="45" t="s">
        <v>81</v>
      </c>
      <c r="C49" s="44">
        <v>0</v>
      </c>
      <c r="D49" s="44"/>
      <c r="E49" s="44"/>
      <c r="F49" s="44"/>
      <c r="G49" s="44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 t="e">
        <f t="shared" si="9"/>
        <v>#DIV/0!</v>
      </c>
    </row>
    <row r="50" spans="1:13" ht="15" hidden="1" customHeight="1" x14ac:dyDescent="0.2">
      <c r="A50" s="57" t="s">
        <v>82</v>
      </c>
      <c r="B50" s="45" t="s">
        <v>83</v>
      </c>
      <c r="C50" s="44">
        <v>0</v>
      </c>
      <c r="D50" s="44"/>
      <c r="E50" s="44"/>
      <c r="F50" s="44"/>
      <c r="G50" s="44"/>
      <c r="H50" s="44"/>
      <c r="I50" s="44"/>
      <c r="J50" s="44">
        <f t="shared" si="8"/>
        <v>0</v>
      </c>
      <c r="K50" s="44">
        <v>0</v>
      </c>
      <c r="L50" s="44">
        <f t="shared" si="6"/>
        <v>0</v>
      </c>
      <c r="M50" s="54" t="e">
        <f t="shared" si="9"/>
        <v>#DIV/0!</v>
      </c>
    </row>
    <row r="51" spans="1:13" x14ac:dyDescent="0.2">
      <c r="A51" s="57" t="s">
        <v>84</v>
      </c>
      <c r="B51" s="45" t="s">
        <v>85</v>
      </c>
      <c r="C51" s="44">
        <v>190680</v>
      </c>
      <c r="D51" s="44"/>
      <c r="E51" s="44"/>
      <c r="F51" s="44"/>
      <c r="G51" s="44"/>
      <c r="H51" s="44"/>
      <c r="I51" s="44"/>
      <c r="J51" s="44">
        <f t="shared" si="8"/>
        <v>190680</v>
      </c>
      <c r="K51" s="44">
        <v>136501.86000000002</v>
      </c>
      <c r="L51" s="44">
        <f t="shared" si="6"/>
        <v>54178.139999999985</v>
      </c>
      <c r="M51" s="54" t="e">
        <f t="shared" si="9"/>
        <v>#DIV/0!</v>
      </c>
    </row>
    <row r="52" spans="1:13" x14ac:dyDescent="0.2">
      <c r="A52" s="57" t="s">
        <v>86</v>
      </c>
      <c r="B52" s="45" t="s">
        <v>87</v>
      </c>
      <c r="C52" s="44">
        <v>450745</v>
      </c>
      <c r="D52" s="44"/>
      <c r="E52" s="44"/>
      <c r="F52" s="44">
        <v>61000</v>
      </c>
      <c r="G52" s="44"/>
      <c r="H52" s="44"/>
      <c r="I52" s="44"/>
      <c r="J52" s="44">
        <f t="shared" si="8"/>
        <v>511745</v>
      </c>
      <c r="K52" s="44">
        <v>331375.93999999994</v>
      </c>
      <c r="L52" s="44">
        <f t="shared" si="6"/>
        <v>180369.06000000006</v>
      </c>
      <c r="M52" s="54" t="e">
        <f t="shared" si="9"/>
        <v>#DIV/0!</v>
      </c>
    </row>
    <row r="53" spans="1:13" x14ac:dyDescent="0.2">
      <c r="A53" s="57" t="s">
        <v>88</v>
      </c>
      <c r="B53" s="45" t="s">
        <v>89</v>
      </c>
      <c r="C53" s="44">
        <v>21750</v>
      </c>
      <c r="D53" s="44"/>
      <c r="E53" s="44"/>
      <c r="F53" s="44"/>
      <c r="G53" s="44"/>
      <c r="H53" s="44"/>
      <c r="I53" s="44"/>
      <c r="J53" s="44">
        <f t="shared" si="8"/>
        <v>21750</v>
      </c>
      <c r="K53" s="44">
        <v>13000</v>
      </c>
      <c r="L53" s="44">
        <f t="shared" si="6"/>
        <v>8750</v>
      </c>
      <c r="M53" s="54" t="e">
        <f t="shared" si="9"/>
        <v>#DIV/0!</v>
      </c>
    </row>
    <row r="54" spans="1:13" x14ac:dyDescent="0.2">
      <c r="A54" s="57" t="s">
        <v>90</v>
      </c>
      <c r="B54" s="45" t="s">
        <v>91</v>
      </c>
      <c r="C54" s="44">
        <v>45600</v>
      </c>
      <c r="D54" s="44">
        <v>34119.519999999997</v>
      </c>
      <c r="E54" s="44"/>
      <c r="F54" s="44">
        <v>40000</v>
      </c>
      <c r="G54" s="44"/>
      <c r="H54" s="44"/>
      <c r="I54" s="44"/>
      <c r="J54" s="44">
        <f t="shared" si="8"/>
        <v>119719.51999999999</v>
      </c>
      <c r="K54" s="44">
        <v>38853.67</v>
      </c>
      <c r="L54" s="44">
        <f t="shared" si="6"/>
        <v>80865.849999999991</v>
      </c>
      <c r="M54" s="54" t="e">
        <f t="shared" si="9"/>
        <v>#DIV/0!</v>
      </c>
    </row>
    <row r="55" spans="1:13" x14ac:dyDescent="0.2">
      <c r="A55" s="57" t="s">
        <v>92</v>
      </c>
      <c r="B55" s="45" t="s">
        <v>93</v>
      </c>
      <c r="C55" s="44">
        <v>71000</v>
      </c>
      <c r="D55" s="44"/>
      <c r="E55" s="44"/>
      <c r="F55" s="44"/>
      <c r="G55" s="44"/>
      <c r="H55" s="44"/>
      <c r="I55" s="44"/>
      <c r="J55" s="44">
        <f t="shared" si="8"/>
        <v>71000</v>
      </c>
      <c r="K55" s="44">
        <v>0</v>
      </c>
      <c r="L55" s="44">
        <f t="shared" si="6"/>
        <v>71000</v>
      </c>
      <c r="M55" s="54" t="e">
        <f t="shared" si="9"/>
        <v>#DIV/0!</v>
      </c>
    </row>
    <row r="56" spans="1:13" ht="15" hidden="1" customHeight="1" x14ac:dyDescent="0.2">
      <c r="A56" s="57" t="s">
        <v>94</v>
      </c>
      <c r="B56" s="45" t="s">
        <v>95</v>
      </c>
      <c r="C56" s="44">
        <v>0</v>
      </c>
      <c r="D56" s="44"/>
      <c r="E56" s="44"/>
      <c r="F56" s="44"/>
      <c r="G56" s="44"/>
      <c r="H56" s="44"/>
      <c r="I56" s="44"/>
      <c r="J56" s="44">
        <f t="shared" si="8"/>
        <v>0</v>
      </c>
      <c r="K56" s="44">
        <v>0</v>
      </c>
      <c r="L56" s="44">
        <f t="shared" si="6"/>
        <v>0</v>
      </c>
      <c r="M56" s="54" t="e">
        <f t="shared" si="9"/>
        <v>#DIV/0!</v>
      </c>
    </row>
    <row r="57" spans="1:13" x14ac:dyDescent="0.2">
      <c r="A57" s="57" t="s">
        <v>96</v>
      </c>
      <c r="B57" s="45" t="s">
        <v>97</v>
      </c>
      <c r="C57" s="44">
        <v>5000</v>
      </c>
      <c r="D57" s="44">
        <v>7500</v>
      </c>
      <c r="E57" s="44"/>
      <c r="F57" s="44"/>
      <c r="G57" s="44"/>
      <c r="H57" s="44"/>
      <c r="I57" s="44"/>
      <c r="J57" s="44">
        <f t="shared" si="8"/>
        <v>12500</v>
      </c>
      <c r="K57" s="44">
        <v>1740</v>
      </c>
      <c r="L57" s="44">
        <f t="shared" si="6"/>
        <v>10760</v>
      </c>
      <c r="M57" s="54" t="e">
        <f t="shared" si="9"/>
        <v>#DIV/0!</v>
      </c>
    </row>
    <row r="58" spans="1:13" x14ac:dyDescent="0.2">
      <c r="A58" s="57" t="s">
        <v>98</v>
      </c>
      <c r="B58" s="45" t="s">
        <v>99</v>
      </c>
      <c r="C58" s="44">
        <v>3504.32</v>
      </c>
      <c r="D58" s="44"/>
      <c r="E58" s="44"/>
      <c r="F58" s="44"/>
      <c r="G58" s="44"/>
      <c r="H58" s="44"/>
      <c r="I58" s="44"/>
      <c r="J58" s="44">
        <f t="shared" si="8"/>
        <v>3504.32</v>
      </c>
      <c r="K58" s="44">
        <v>805</v>
      </c>
      <c r="L58" s="44">
        <f t="shared" si="6"/>
        <v>2699.32</v>
      </c>
      <c r="M58" s="54" t="e">
        <f t="shared" si="9"/>
        <v>#DIV/0!</v>
      </c>
    </row>
    <row r="59" spans="1:13" x14ac:dyDescent="0.2">
      <c r="A59" s="57" t="s">
        <v>100</v>
      </c>
      <c r="B59" s="45" t="s">
        <v>101</v>
      </c>
      <c r="C59" s="44">
        <v>9000</v>
      </c>
      <c r="D59" s="44"/>
      <c r="E59" s="44"/>
      <c r="F59" s="44"/>
      <c r="G59" s="44"/>
      <c r="H59" s="44"/>
      <c r="I59" s="44"/>
      <c r="J59" s="44">
        <f t="shared" si="8"/>
        <v>9000</v>
      </c>
      <c r="K59" s="44">
        <v>0</v>
      </c>
      <c r="L59" s="44">
        <f t="shared" si="6"/>
        <v>9000</v>
      </c>
      <c r="M59" s="54" t="e">
        <f t="shared" si="9"/>
        <v>#DIV/0!</v>
      </c>
    </row>
    <row r="60" spans="1:13" x14ac:dyDescent="0.2">
      <c r="A60" s="57" t="s">
        <v>102</v>
      </c>
      <c r="B60" s="45" t="s">
        <v>103</v>
      </c>
      <c r="C60" s="44">
        <v>9300</v>
      </c>
      <c r="D60" s="44"/>
      <c r="E60" s="44"/>
      <c r="F60" s="44"/>
      <c r="G60" s="44">
        <v>2500</v>
      </c>
      <c r="H60" s="44"/>
      <c r="I60" s="44"/>
      <c r="J60" s="44">
        <f t="shared" si="8"/>
        <v>6800</v>
      </c>
      <c r="K60" s="44">
        <v>319.2</v>
      </c>
      <c r="L60" s="44">
        <f t="shared" si="6"/>
        <v>6480.8</v>
      </c>
      <c r="M60" s="54" t="e">
        <f t="shared" si="9"/>
        <v>#DIV/0!</v>
      </c>
    </row>
    <row r="61" spans="1:13" x14ac:dyDescent="0.2">
      <c r="A61" s="57" t="s">
        <v>104</v>
      </c>
      <c r="B61" s="45" t="s">
        <v>105</v>
      </c>
      <c r="C61" s="44">
        <v>5500</v>
      </c>
      <c r="D61" s="44"/>
      <c r="E61" s="44"/>
      <c r="F61" s="44"/>
      <c r="G61" s="44"/>
      <c r="H61" s="44"/>
      <c r="I61" s="44"/>
      <c r="J61" s="44">
        <f t="shared" si="8"/>
        <v>5500</v>
      </c>
      <c r="K61" s="44">
        <v>3760</v>
      </c>
      <c r="L61" s="44">
        <f t="shared" si="6"/>
        <v>1740</v>
      </c>
      <c r="M61" s="54" t="e">
        <f t="shared" si="9"/>
        <v>#DIV/0!</v>
      </c>
    </row>
    <row r="62" spans="1:13" x14ac:dyDescent="0.2">
      <c r="A62" s="57" t="s">
        <v>240</v>
      </c>
      <c r="B62" s="45" t="s">
        <v>241</v>
      </c>
      <c r="C62" s="44">
        <v>97500</v>
      </c>
      <c r="D62" s="44"/>
      <c r="E62" s="44"/>
      <c r="F62" s="44">
        <v>17000</v>
      </c>
      <c r="G62" s="44"/>
      <c r="H62" s="44"/>
      <c r="I62" s="44"/>
      <c r="J62" s="44">
        <f t="shared" si="8"/>
        <v>114500</v>
      </c>
      <c r="K62" s="44">
        <v>0</v>
      </c>
      <c r="L62" s="44">
        <f t="shared" si="6"/>
        <v>114500</v>
      </c>
      <c r="M62" s="54" t="e">
        <f t="shared" si="9"/>
        <v>#DIV/0!</v>
      </c>
    </row>
    <row r="63" spans="1:13" x14ac:dyDescent="0.2">
      <c r="A63" s="57" t="s">
        <v>106</v>
      </c>
      <c r="B63" s="45" t="s">
        <v>107</v>
      </c>
      <c r="C63" s="44">
        <v>19500</v>
      </c>
      <c r="D63" s="44"/>
      <c r="E63" s="44"/>
      <c r="F63" s="44"/>
      <c r="G63" s="44"/>
      <c r="H63" s="44"/>
      <c r="I63" s="44"/>
      <c r="J63" s="44">
        <f t="shared" si="8"/>
        <v>19500</v>
      </c>
      <c r="K63" s="44">
        <v>0</v>
      </c>
      <c r="L63" s="44">
        <f t="shared" si="6"/>
        <v>19500</v>
      </c>
      <c r="M63" s="54" t="e">
        <f t="shared" si="9"/>
        <v>#DIV/0!</v>
      </c>
    </row>
    <row r="64" spans="1:13" x14ac:dyDescent="0.2">
      <c r="A64" s="57" t="s">
        <v>108</v>
      </c>
      <c r="B64" s="45" t="s">
        <v>109</v>
      </c>
      <c r="C64" s="44">
        <v>260706.83</v>
      </c>
      <c r="D64" s="44"/>
      <c r="E64" s="44"/>
      <c r="F64" s="44"/>
      <c r="G64" s="44"/>
      <c r="H64" s="44"/>
      <c r="I64" s="44"/>
      <c r="J64" s="44">
        <f t="shared" si="8"/>
        <v>260706.83</v>
      </c>
      <c r="K64" s="44">
        <v>0</v>
      </c>
      <c r="L64" s="44">
        <f t="shared" si="6"/>
        <v>260706.83</v>
      </c>
      <c r="M64" s="54" t="e">
        <f t="shared" si="9"/>
        <v>#DIV/0!</v>
      </c>
    </row>
    <row r="65" spans="1:13" ht="15" hidden="1" customHeight="1" x14ac:dyDescent="0.2">
      <c r="A65" s="57" t="s">
        <v>110</v>
      </c>
      <c r="B65" s="45" t="s">
        <v>111</v>
      </c>
      <c r="C65" s="44">
        <v>0</v>
      </c>
      <c r="D65" s="44"/>
      <c r="E65" s="44"/>
      <c r="F65" s="44"/>
      <c r="G65" s="44"/>
      <c r="H65" s="44"/>
      <c r="I65" s="44"/>
      <c r="J65" s="44">
        <f t="shared" si="8"/>
        <v>0</v>
      </c>
      <c r="K65" s="44">
        <v>0</v>
      </c>
      <c r="L65" s="44">
        <f t="shared" si="6"/>
        <v>0</v>
      </c>
      <c r="M65" s="54" t="e">
        <f t="shared" si="9"/>
        <v>#DIV/0!</v>
      </c>
    </row>
    <row r="66" spans="1:13" x14ac:dyDescent="0.2">
      <c r="A66" s="57" t="s">
        <v>112</v>
      </c>
      <c r="B66" s="45" t="s">
        <v>113</v>
      </c>
      <c r="C66" s="44">
        <v>15500</v>
      </c>
      <c r="D66" s="44"/>
      <c r="E66" s="44"/>
      <c r="F66" s="44"/>
      <c r="G66" s="44"/>
      <c r="H66" s="44"/>
      <c r="I66" s="44"/>
      <c r="J66" s="44">
        <f t="shared" si="8"/>
        <v>15500</v>
      </c>
      <c r="K66" s="44">
        <v>8100</v>
      </c>
      <c r="L66" s="44">
        <f t="shared" si="6"/>
        <v>7400</v>
      </c>
      <c r="M66" s="54" t="e">
        <f t="shared" si="9"/>
        <v>#DIV/0!</v>
      </c>
    </row>
    <row r="67" spans="1:13" x14ac:dyDescent="0.2">
      <c r="A67" s="57" t="s">
        <v>114</v>
      </c>
      <c r="B67" s="45" t="s">
        <v>115</v>
      </c>
      <c r="C67" s="44">
        <v>54000</v>
      </c>
      <c r="D67" s="44"/>
      <c r="E67" s="44"/>
      <c r="F67" s="44"/>
      <c r="G67" s="44"/>
      <c r="H67" s="44"/>
      <c r="I67" s="44"/>
      <c r="J67" s="44">
        <f t="shared" si="8"/>
        <v>54000</v>
      </c>
      <c r="K67" s="44">
        <v>36000</v>
      </c>
      <c r="L67" s="44">
        <f t="shared" si="6"/>
        <v>18000</v>
      </c>
      <c r="M67" s="54" t="e">
        <f t="shared" si="9"/>
        <v>#DIV/0!</v>
      </c>
    </row>
    <row r="68" spans="1:13" x14ac:dyDescent="0.2">
      <c r="A68" s="57" t="s">
        <v>116</v>
      </c>
      <c r="B68" s="45" t="s">
        <v>117</v>
      </c>
      <c r="C68" s="44">
        <v>3000</v>
      </c>
      <c r="D68" s="44">
        <v>3500</v>
      </c>
      <c r="E68" s="44"/>
      <c r="F68" s="44"/>
      <c r="G68" s="44"/>
      <c r="H68" s="44"/>
      <c r="I68" s="44"/>
      <c r="J68" s="44">
        <f t="shared" si="8"/>
        <v>6500</v>
      </c>
      <c r="K68" s="44">
        <v>2865</v>
      </c>
      <c r="L68" s="44">
        <f t="shared" si="6"/>
        <v>3635</v>
      </c>
      <c r="M68" s="54" t="e">
        <f t="shared" si="9"/>
        <v>#DIV/0!</v>
      </c>
    </row>
    <row r="69" spans="1:13" x14ac:dyDescent="0.2">
      <c r="A69" s="57" t="s">
        <v>118</v>
      </c>
      <c r="B69" s="45" t="s">
        <v>119</v>
      </c>
      <c r="C69" s="44">
        <v>5250</v>
      </c>
      <c r="D69" s="44"/>
      <c r="E69" s="44"/>
      <c r="F69" s="44"/>
      <c r="G69" s="44"/>
      <c r="H69" s="44"/>
      <c r="I69" s="44"/>
      <c r="J69" s="44">
        <f t="shared" si="8"/>
        <v>5250</v>
      </c>
      <c r="K69" s="44">
        <v>3660</v>
      </c>
      <c r="L69" s="44">
        <f t="shared" si="6"/>
        <v>1590</v>
      </c>
      <c r="M69" s="54" t="e">
        <f t="shared" si="9"/>
        <v>#DIV/0!</v>
      </c>
    </row>
    <row r="70" spans="1:13" x14ac:dyDescent="0.2">
      <c r="A70" s="57" t="s">
        <v>120</v>
      </c>
      <c r="B70" s="45" t="s">
        <v>121</v>
      </c>
      <c r="C70" s="44">
        <v>8000</v>
      </c>
      <c r="D70" s="44"/>
      <c r="E70" s="44"/>
      <c r="F70" s="44"/>
      <c r="G70" s="44"/>
      <c r="H70" s="44"/>
      <c r="I70" s="44"/>
      <c r="J70" s="44">
        <f t="shared" si="8"/>
        <v>8000</v>
      </c>
      <c r="K70" s="44">
        <v>5600</v>
      </c>
      <c r="L70" s="44">
        <f t="shared" si="6"/>
        <v>2400</v>
      </c>
      <c r="M70" s="54" t="e">
        <f t="shared" si="9"/>
        <v>#DIV/0!</v>
      </c>
    </row>
    <row r="71" spans="1:13" x14ac:dyDescent="0.2">
      <c r="A71" s="57" t="s">
        <v>122</v>
      </c>
      <c r="B71" s="45" t="s">
        <v>123</v>
      </c>
      <c r="C71" s="44">
        <v>20000</v>
      </c>
      <c r="D71" s="44">
        <v>8500</v>
      </c>
      <c r="E71" s="44"/>
      <c r="F71" s="44"/>
      <c r="G71" s="44"/>
      <c r="H71" s="44"/>
      <c r="I71" s="44"/>
      <c r="J71" s="44">
        <f t="shared" si="8"/>
        <v>28500</v>
      </c>
      <c r="K71" s="44">
        <v>6000</v>
      </c>
      <c r="L71" s="44">
        <f t="shared" si="6"/>
        <v>22500</v>
      </c>
      <c r="M71" s="54" t="e">
        <f t="shared" si="9"/>
        <v>#DIV/0!</v>
      </c>
    </row>
    <row r="72" spans="1:13" x14ac:dyDescent="0.2">
      <c r="A72" s="57" t="s">
        <v>124</v>
      </c>
      <c r="B72" s="45" t="s">
        <v>125</v>
      </c>
      <c r="C72" s="44">
        <v>226800</v>
      </c>
      <c r="D72" s="44">
        <v>25117.85</v>
      </c>
      <c r="E72" s="44"/>
      <c r="F72" s="44"/>
      <c r="G72" s="44"/>
      <c r="H72" s="44"/>
      <c r="I72" s="44"/>
      <c r="J72" s="44">
        <f t="shared" si="8"/>
        <v>251917.85</v>
      </c>
      <c r="K72" s="44">
        <v>157350</v>
      </c>
      <c r="L72" s="44">
        <f t="shared" si="6"/>
        <v>94567.85</v>
      </c>
      <c r="M72" s="54" t="e">
        <f t="shared" si="9"/>
        <v>#DIV/0!</v>
      </c>
    </row>
    <row r="73" spans="1:13" x14ac:dyDescent="0.2">
      <c r="A73" s="57" t="s">
        <v>126</v>
      </c>
      <c r="B73" s="45" t="s">
        <v>127</v>
      </c>
      <c r="C73" s="44">
        <v>8200</v>
      </c>
      <c r="D73" s="44"/>
      <c r="E73" s="44"/>
      <c r="F73" s="44"/>
      <c r="G73" s="44"/>
      <c r="H73" s="44"/>
      <c r="I73" s="44"/>
      <c r="J73" s="44">
        <f t="shared" si="8"/>
        <v>8200</v>
      </c>
      <c r="K73" s="44">
        <v>5850.87</v>
      </c>
      <c r="L73" s="44">
        <f t="shared" si="6"/>
        <v>2349.13</v>
      </c>
      <c r="M73" s="54" t="e">
        <f t="shared" si="9"/>
        <v>#DIV/0!</v>
      </c>
    </row>
    <row r="74" spans="1:13" x14ac:dyDescent="0.2">
      <c r="A74" s="57" t="s">
        <v>128</v>
      </c>
      <c r="B74" s="45" t="s">
        <v>129</v>
      </c>
      <c r="C74" s="44">
        <v>2500</v>
      </c>
      <c r="D74" s="44"/>
      <c r="E74" s="44"/>
      <c r="F74" s="44"/>
      <c r="G74" s="44"/>
      <c r="H74" s="44"/>
      <c r="I74" s="44"/>
      <c r="J74" s="44">
        <f t="shared" si="8"/>
        <v>2500</v>
      </c>
      <c r="K74" s="44">
        <v>1519.4199999999998</v>
      </c>
      <c r="L74" s="44">
        <f t="shared" si="6"/>
        <v>980.58000000000015</v>
      </c>
      <c r="M74" s="54" t="e">
        <f t="shared" si="9"/>
        <v>#DIV/0!</v>
      </c>
    </row>
    <row r="75" spans="1:13" x14ac:dyDescent="0.2">
      <c r="A75" s="57" t="s">
        <v>130</v>
      </c>
      <c r="B75" s="45" t="s">
        <v>131</v>
      </c>
      <c r="C75" s="44">
        <v>7000</v>
      </c>
      <c r="D75" s="44"/>
      <c r="E75" s="44"/>
      <c r="F75" s="44"/>
      <c r="G75" s="44"/>
      <c r="H75" s="44"/>
      <c r="I75" s="44"/>
      <c r="J75" s="44">
        <f t="shared" si="8"/>
        <v>7000</v>
      </c>
      <c r="K75" s="44">
        <v>338.9</v>
      </c>
      <c r="L75" s="44">
        <f t="shared" si="6"/>
        <v>6661.1</v>
      </c>
      <c r="M75" s="54" t="e">
        <f t="shared" si="9"/>
        <v>#DIV/0!</v>
      </c>
    </row>
    <row r="76" spans="1:13" x14ac:dyDescent="0.2">
      <c r="A76" s="57" t="s">
        <v>132</v>
      </c>
      <c r="B76" s="45" t="s">
        <v>133</v>
      </c>
      <c r="C76" s="44">
        <v>2000</v>
      </c>
      <c r="D76" s="44"/>
      <c r="E76" s="44"/>
      <c r="F76" s="44"/>
      <c r="G76" s="44"/>
      <c r="H76" s="44"/>
      <c r="I76" s="44"/>
      <c r="J76" s="44">
        <f t="shared" si="8"/>
        <v>2000</v>
      </c>
      <c r="K76" s="44">
        <v>0</v>
      </c>
      <c r="L76" s="44">
        <f t="shared" si="6"/>
        <v>2000</v>
      </c>
      <c r="M76" s="54" t="e">
        <f t="shared" si="9"/>
        <v>#DIV/0!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44"/>
      <c r="G77" s="44">
        <v>9500</v>
      </c>
      <c r="H77" s="44"/>
      <c r="I77" s="44"/>
      <c r="J77" s="44">
        <f t="shared" si="8"/>
        <v>5500</v>
      </c>
      <c r="K77" s="44">
        <v>12697.13</v>
      </c>
      <c r="L77" s="44">
        <f t="shared" si="6"/>
        <v>-7197.1299999999992</v>
      </c>
      <c r="M77" s="54"/>
    </row>
    <row r="78" spans="1:13" x14ac:dyDescent="0.2">
      <c r="A78" s="57"/>
      <c r="B78" s="45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44"/>
      <c r="G80" s="44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44"/>
      <c r="G81" s="44"/>
      <c r="H81" s="44"/>
      <c r="I81" s="44"/>
      <c r="J81" s="44">
        <f t="shared" si="8"/>
        <v>108880</v>
      </c>
      <c r="K81" s="44">
        <v>34788.1</v>
      </c>
      <c r="L81" s="44">
        <f t="shared" si="6"/>
        <v>74091.899999999994</v>
      </c>
      <c r="M81" s="54" t="e">
        <f t="shared" ref="M81:M117" si="10">K81/$K$139</f>
        <v>#DIV/0!</v>
      </c>
    </row>
    <row r="82" spans="1:13" ht="15" hidden="1" customHeight="1" x14ac:dyDescent="0.2">
      <c r="A82" s="57" t="s">
        <v>140</v>
      </c>
      <c r="B82" s="45" t="s">
        <v>141</v>
      </c>
      <c r="C82" s="44">
        <v>0</v>
      </c>
      <c r="D82" s="44"/>
      <c r="E82" s="44"/>
      <c r="F82" s="44"/>
      <c r="G82" s="44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 t="e">
        <f t="shared" si="10"/>
        <v>#DIV/0!</v>
      </c>
    </row>
    <row r="83" spans="1:13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44"/>
      <c r="G83" s="44"/>
      <c r="H83" s="44"/>
      <c r="I83" s="44"/>
      <c r="J83" s="44">
        <f t="shared" si="8"/>
        <v>15500</v>
      </c>
      <c r="K83" s="44">
        <v>0</v>
      </c>
      <c r="L83" s="44">
        <f t="shared" si="6"/>
        <v>15500</v>
      </c>
      <c r="M83" s="54" t="e">
        <f t="shared" si="10"/>
        <v>#DIV/0!</v>
      </c>
    </row>
    <row r="84" spans="1:13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44"/>
      <c r="G84" s="44"/>
      <c r="H84" s="44"/>
      <c r="I84" s="44"/>
      <c r="J84" s="44">
        <f t="shared" si="8"/>
        <v>10800</v>
      </c>
      <c r="K84" s="44">
        <v>0</v>
      </c>
      <c r="L84" s="44">
        <f t="shared" si="6"/>
        <v>10800</v>
      </c>
      <c r="M84" s="54" t="e">
        <f t="shared" si="10"/>
        <v>#DIV/0!</v>
      </c>
    </row>
    <row r="85" spans="1:13" ht="15" hidden="1" customHeight="1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44"/>
      <c r="G85" s="44"/>
      <c r="H85" s="44"/>
      <c r="I85" s="44"/>
      <c r="J85" s="44">
        <f t="shared" si="8"/>
        <v>6500</v>
      </c>
      <c r="K85" s="44">
        <v>0</v>
      </c>
      <c r="L85" s="44">
        <f t="shared" si="6"/>
        <v>6500</v>
      </c>
      <c r="M85" s="54" t="e">
        <f t="shared" si="10"/>
        <v>#DIV/0!</v>
      </c>
    </row>
    <row r="86" spans="1:13" x14ac:dyDescent="0.2">
      <c r="A86" s="57" t="s">
        <v>144</v>
      </c>
      <c r="B86" s="45" t="s">
        <v>145</v>
      </c>
      <c r="C86" s="44">
        <v>2750</v>
      </c>
      <c r="D86" s="44"/>
      <c r="E86" s="44"/>
      <c r="F86" s="44"/>
      <c r="G86" s="44"/>
      <c r="H86" s="44"/>
      <c r="I86" s="44"/>
      <c r="J86" s="44">
        <f t="shared" si="8"/>
        <v>2750</v>
      </c>
      <c r="K86" s="44">
        <v>1239.2</v>
      </c>
      <c r="L86" s="44">
        <f t="shared" si="6"/>
        <v>1510.8</v>
      </c>
      <c r="M86" s="54" t="e">
        <f t="shared" si="10"/>
        <v>#DIV/0!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44"/>
      <c r="G87" s="44">
        <f>5000+12500</f>
        <v>17500</v>
      </c>
      <c r="H87" s="44"/>
      <c r="I87" s="44"/>
      <c r="J87" s="44">
        <f t="shared" si="8"/>
        <v>15300</v>
      </c>
      <c r="K87" s="44">
        <v>9631.6</v>
      </c>
      <c r="L87" s="44">
        <f t="shared" si="6"/>
        <v>5668.4</v>
      </c>
      <c r="M87" s="54" t="e">
        <f t="shared" si="10"/>
        <v>#DIV/0!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44"/>
      <c r="G88" s="44"/>
      <c r="H88" s="44"/>
      <c r="I88" s="44"/>
      <c r="J88" s="44">
        <f t="shared" si="8"/>
        <v>5200</v>
      </c>
      <c r="K88" s="44">
        <v>1981.5</v>
      </c>
      <c r="L88" s="44">
        <f t="shared" si="6"/>
        <v>3218.5</v>
      </c>
      <c r="M88" s="54" t="e">
        <f t="shared" si="10"/>
        <v>#DIV/0!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44"/>
      <c r="G89" s="44"/>
      <c r="H89" s="44"/>
      <c r="I89" s="44"/>
      <c r="J89" s="44">
        <f t="shared" si="8"/>
        <v>4000</v>
      </c>
      <c r="K89" s="44">
        <v>1764.9</v>
      </c>
      <c r="L89" s="44">
        <f t="shared" si="6"/>
        <v>2235.1</v>
      </c>
      <c r="M89" s="54" t="e">
        <f t="shared" si="10"/>
        <v>#DIV/0!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44"/>
      <c r="G90" s="44"/>
      <c r="H90" s="44"/>
      <c r="I90" s="44"/>
      <c r="J90" s="44">
        <f t="shared" si="8"/>
        <v>6000</v>
      </c>
      <c r="K90" s="44">
        <v>1447.05</v>
      </c>
      <c r="L90" s="44">
        <f t="shared" si="6"/>
        <v>4552.95</v>
      </c>
      <c r="M90" s="54" t="e">
        <f t="shared" si="10"/>
        <v>#DIV/0!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44"/>
      <c r="G91" s="44"/>
      <c r="H91" s="44"/>
      <c r="I91" s="44"/>
      <c r="J91" s="44">
        <f t="shared" si="8"/>
        <v>875</v>
      </c>
      <c r="K91" s="44">
        <v>795</v>
      </c>
      <c r="L91" s="44">
        <f t="shared" si="6"/>
        <v>80</v>
      </c>
      <c r="M91" s="54" t="e">
        <f t="shared" si="10"/>
        <v>#DIV/0!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44"/>
      <c r="G92" s="44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 t="e">
        <f t="shared" si="10"/>
        <v>#DIV/0!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44"/>
      <c r="G93" s="44"/>
      <c r="H93" s="44"/>
      <c r="I93" s="44"/>
      <c r="J93" s="44">
        <f t="shared" si="8"/>
        <v>2000</v>
      </c>
      <c r="K93" s="44">
        <v>220</v>
      </c>
      <c r="L93" s="44">
        <f t="shared" si="6"/>
        <v>1780</v>
      </c>
      <c r="M93" s="54" t="e">
        <f t="shared" si="10"/>
        <v>#DIV/0!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44"/>
      <c r="G94" s="44"/>
      <c r="H94" s="44"/>
      <c r="I94" s="44"/>
      <c r="J94" s="44">
        <f t="shared" si="8"/>
        <v>8000</v>
      </c>
      <c r="K94" s="44">
        <v>3757.3199999999997</v>
      </c>
      <c r="L94" s="44">
        <f t="shared" si="6"/>
        <v>4242.68</v>
      </c>
      <c r="M94" s="54" t="e">
        <f t="shared" si="10"/>
        <v>#DIV/0!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44"/>
      <c r="G95" s="44"/>
      <c r="H95" s="44"/>
      <c r="I95" s="44"/>
      <c r="J95" s="44">
        <f t="shared" si="8"/>
        <v>2000</v>
      </c>
      <c r="K95" s="44">
        <v>743.05</v>
      </c>
      <c r="L95" s="44">
        <f t="shared" ref="L95:L136" si="11">J95-K95</f>
        <v>1256.95</v>
      </c>
      <c r="M95" s="54" t="e">
        <f t="shared" si="10"/>
        <v>#DIV/0!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44"/>
      <c r="G96" s="44"/>
      <c r="H96" s="44"/>
      <c r="I96" s="44"/>
      <c r="J96" s="44">
        <f t="shared" si="8"/>
        <v>25500</v>
      </c>
      <c r="K96" s="44">
        <v>8876.14</v>
      </c>
      <c r="L96" s="44">
        <f t="shared" si="11"/>
        <v>16623.86</v>
      </c>
      <c r="M96" s="54" t="e">
        <f t="shared" si="10"/>
        <v>#DIV/0!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44"/>
      <c r="G97" s="44"/>
      <c r="H97" s="44"/>
      <c r="I97" s="44"/>
      <c r="J97" s="44">
        <f t="shared" si="8"/>
        <v>9600</v>
      </c>
      <c r="K97" s="44">
        <v>717.6</v>
      </c>
      <c r="L97" s="44">
        <f t="shared" si="11"/>
        <v>8882.4</v>
      </c>
      <c r="M97" s="54" t="e">
        <f t="shared" si="10"/>
        <v>#DIV/0!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44"/>
      <c r="G98" s="44"/>
      <c r="H98" s="44"/>
      <c r="I98" s="44"/>
      <c r="J98" s="44">
        <f t="shared" si="8"/>
        <v>3000</v>
      </c>
      <c r="K98" s="44">
        <v>0</v>
      </c>
      <c r="L98" s="44">
        <f t="shared" si="11"/>
        <v>3000</v>
      </c>
      <c r="M98" s="54" t="e">
        <f t="shared" si="10"/>
        <v>#DIV/0!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44"/>
      <c r="G99" s="44"/>
      <c r="H99" s="44"/>
      <c r="I99" s="44"/>
      <c r="J99" s="44">
        <f t="shared" si="8"/>
        <v>210345</v>
      </c>
      <c r="K99" s="44">
        <v>189835.81</v>
      </c>
      <c r="L99" s="44">
        <f t="shared" si="11"/>
        <v>20509.190000000002</v>
      </c>
      <c r="M99" s="54" t="e">
        <f t="shared" si="10"/>
        <v>#DIV/0!</v>
      </c>
    </row>
    <row r="100" spans="1:13" x14ac:dyDescent="0.2">
      <c r="A100" s="57">
        <v>272</v>
      </c>
      <c r="B100" s="45" t="s">
        <v>172</v>
      </c>
      <c r="C100" s="44">
        <v>8000</v>
      </c>
      <c r="D100" s="44">
        <v>35000</v>
      </c>
      <c r="E100" s="44"/>
      <c r="F100" s="44"/>
      <c r="G100" s="44"/>
      <c r="H100" s="44"/>
      <c r="I100" s="44"/>
      <c r="J100" s="44">
        <f t="shared" si="8"/>
        <v>43000</v>
      </c>
      <c r="K100" s="44">
        <v>0</v>
      </c>
      <c r="L100" s="44">
        <f t="shared" si="11"/>
        <v>43000</v>
      </c>
      <c r="M100" s="54" t="e">
        <f t="shared" si="10"/>
        <v>#DIV/0!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44"/>
      <c r="G101" s="44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 t="e">
        <f t="shared" si="10"/>
        <v>#DIV/0!</v>
      </c>
    </row>
    <row r="102" spans="1:13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44"/>
      <c r="G102" s="44"/>
      <c r="H102" s="44"/>
      <c r="I102" s="44"/>
      <c r="J102" s="44">
        <f t="shared" si="8"/>
        <v>15450</v>
      </c>
      <c r="K102" s="44">
        <v>0</v>
      </c>
      <c r="L102" s="44">
        <f t="shared" si="11"/>
        <v>15450</v>
      </c>
      <c r="M102" s="54" t="e">
        <f t="shared" si="10"/>
        <v>#DIV/0!</v>
      </c>
    </row>
    <row r="103" spans="1:13" ht="15" hidden="1" customHeight="1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44">
        <v>75000</v>
      </c>
      <c r="G103" s="44"/>
      <c r="H103" s="44"/>
      <c r="I103" s="44"/>
      <c r="J103" s="44">
        <f t="shared" si="8"/>
        <v>150000</v>
      </c>
      <c r="K103" s="44">
        <v>0</v>
      </c>
      <c r="L103" s="44">
        <f t="shared" si="11"/>
        <v>150000</v>
      </c>
      <c r="M103" s="54" t="e">
        <f t="shared" si="10"/>
        <v>#DIV/0!</v>
      </c>
    </row>
    <row r="104" spans="1:13" x14ac:dyDescent="0.2">
      <c r="A104" s="57">
        <v>279</v>
      </c>
      <c r="B104" s="45" t="s">
        <v>242</v>
      </c>
      <c r="C104" s="44">
        <v>750</v>
      </c>
      <c r="D104" s="44"/>
      <c r="E104" s="44"/>
      <c r="F104" s="44"/>
      <c r="G104" s="44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 t="e">
        <f t="shared" si="10"/>
        <v>#DIV/0!</v>
      </c>
    </row>
    <row r="105" spans="1:13" ht="15" hidden="1" customHeight="1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44"/>
      <c r="G105" s="44"/>
      <c r="H105" s="44"/>
      <c r="I105" s="44"/>
      <c r="J105" s="44">
        <f t="shared" si="8"/>
        <v>8500</v>
      </c>
      <c r="K105" s="44">
        <v>0</v>
      </c>
      <c r="L105" s="44">
        <f t="shared" si="11"/>
        <v>8500</v>
      </c>
      <c r="M105" s="54" t="e">
        <f t="shared" si="10"/>
        <v>#DIV/0!</v>
      </c>
    </row>
    <row r="106" spans="1:13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44"/>
      <c r="G106" s="44"/>
      <c r="H106" s="44"/>
      <c r="I106" s="44"/>
      <c r="J106" s="44">
        <f t="shared" si="8"/>
        <v>5250</v>
      </c>
      <c r="K106" s="44">
        <v>281.14999999999998</v>
      </c>
      <c r="L106" s="44">
        <f t="shared" si="11"/>
        <v>4968.8500000000004</v>
      </c>
      <c r="M106" s="54" t="e">
        <f t="shared" si="10"/>
        <v>#DIV/0!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44"/>
      <c r="G107" s="44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 t="e">
        <f t="shared" si="10"/>
        <v>#DIV/0!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44"/>
      <c r="G108" s="44">
        <v>4500</v>
      </c>
      <c r="H108" s="44"/>
      <c r="I108" s="44"/>
      <c r="J108" s="44">
        <f t="shared" si="8"/>
        <v>676137</v>
      </c>
      <c r="K108" s="44">
        <v>678648.14999999991</v>
      </c>
      <c r="L108" s="44">
        <f t="shared" si="11"/>
        <v>-2511.1499999999069</v>
      </c>
      <c r="M108" s="54" t="e">
        <f t="shared" si="10"/>
        <v>#DIV/0!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44"/>
      <c r="G109" s="44"/>
      <c r="H109" s="44"/>
      <c r="I109" s="44"/>
      <c r="J109" s="44">
        <f t="shared" ref="J109:J136" si="12">C109+D109-E109+F109-G109+H109-I109</f>
        <v>3247.82</v>
      </c>
      <c r="K109" s="44">
        <v>0</v>
      </c>
      <c r="L109" s="44">
        <f t="shared" si="11"/>
        <v>3247.82</v>
      </c>
      <c r="M109" s="54" t="e">
        <f t="shared" si="10"/>
        <v>#DIV/0!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44"/>
      <c r="G110" s="44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 t="e">
        <f t="shared" si="10"/>
        <v>#DIV/0!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44"/>
      <c r="G111" s="44"/>
      <c r="H111" s="44"/>
      <c r="I111" s="44"/>
      <c r="J111" s="44">
        <f t="shared" si="12"/>
        <v>6700</v>
      </c>
      <c r="K111" s="44">
        <v>3738.46</v>
      </c>
      <c r="L111" s="44">
        <f t="shared" si="11"/>
        <v>2961.54</v>
      </c>
      <c r="M111" s="54" t="e">
        <f t="shared" si="10"/>
        <v>#DIV/0!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44"/>
      <c r="G112" s="44"/>
      <c r="H112" s="44"/>
      <c r="I112" s="44"/>
      <c r="J112" s="44">
        <f t="shared" si="12"/>
        <v>2000</v>
      </c>
      <c r="K112" s="44">
        <v>762.93999999999994</v>
      </c>
      <c r="L112" s="44">
        <f t="shared" si="11"/>
        <v>1237.06</v>
      </c>
      <c r="M112" s="54" t="e">
        <f t="shared" si="10"/>
        <v>#DIV/0!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44"/>
      <c r="G113" s="44"/>
      <c r="H113" s="44"/>
      <c r="I113" s="44"/>
      <c r="J113" s="44">
        <f t="shared" si="12"/>
        <v>40400</v>
      </c>
      <c r="K113" s="44">
        <v>0</v>
      </c>
      <c r="L113" s="44">
        <f t="shared" si="11"/>
        <v>40400</v>
      </c>
      <c r="M113" s="54" t="e">
        <f t="shared" si="10"/>
        <v>#DIV/0!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44"/>
      <c r="G114" s="44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 t="e">
        <f t="shared" si="10"/>
        <v>#DIV/0!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44"/>
      <c r="G115" s="44"/>
      <c r="H115" s="44"/>
      <c r="I115" s="44"/>
      <c r="J115" s="44">
        <f t="shared" si="12"/>
        <v>13000</v>
      </c>
      <c r="K115" s="44">
        <v>436.99</v>
      </c>
      <c r="L115" s="44">
        <f t="shared" si="11"/>
        <v>12563.01</v>
      </c>
      <c r="M115" s="54" t="e">
        <f t="shared" si="10"/>
        <v>#DIV/0!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44"/>
      <c r="G116" s="44"/>
      <c r="H116" s="44"/>
      <c r="I116" s="44"/>
      <c r="J116" s="44">
        <f t="shared" si="12"/>
        <v>81250</v>
      </c>
      <c r="K116" s="44">
        <v>45188.4</v>
      </c>
      <c r="L116" s="44">
        <f t="shared" si="11"/>
        <v>36061.599999999999</v>
      </c>
      <c r="M116" s="54" t="e">
        <f t="shared" si="10"/>
        <v>#DIV/0!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44"/>
      <c r="G117" s="44"/>
      <c r="H117" s="44"/>
      <c r="I117" s="44"/>
      <c r="J117" s="44">
        <f t="shared" si="12"/>
        <v>17000</v>
      </c>
      <c r="K117" s="44">
        <v>1919.38</v>
      </c>
      <c r="L117" s="44">
        <f t="shared" si="11"/>
        <v>15080.619999999999</v>
      </c>
      <c r="M117" s="54" t="e">
        <f t="shared" si="10"/>
        <v>#DIV/0!</v>
      </c>
    </row>
    <row r="118" spans="1:13" x14ac:dyDescent="0.2">
      <c r="A118" s="57"/>
      <c r="B118" s="45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54"/>
    </row>
    <row r="120" spans="1:13" ht="15.75" x14ac:dyDescent="0.25">
      <c r="A120" s="55">
        <v>3</v>
      </c>
      <c r="B120" s="56" t="s">
        <v>200</v>
      </c>
      <c r="C120" s="42"/>
      <c r="D120" s="44"/>
      <c r="E120" s="44"/>
      <c r="F120" s="44"/>
      <c r="G120" s="44"/>
      <c r="H120" s="44"/>
      <c r="I120" s="44"/>
      <c r="J120" s="44"/>
      <c r="K120" s="44"/>
      <c r="L120" s="44"/>
      <c r="M120" s="54"/>
    </row>
    <row r="121" spans="1:13" x14ac:dyDescent="0.2">
      <c r="A121" s="58" t="s">
        <v>201</v>
      </c>
      <c r="B121" s="59" t="s">
        <v>202</v>
      </c>
      <c r="C121" s="60">
        <v>20000</v>
      </c>
      <c r="D121" s="44">
        <v>6500</v>
      </c>
      <c r="E121" s="44"/>
      <c r="F121" s="44"/>
      <c r="G121" s="44"/>
      <c r="H121" s="44"/>
      <c r="I121" s="44"/>
      <c r="J121" s="44">
        <f t="shared" si="12"/>
        <v>26500</v>
      </c>
      <c r="K121" s="44">
        <v>0</v>
      </c>
      <c r="L121" s="44">
        <f t="shared" si="11"/>
        <v>26500</v>
      </c>
      <c r="M121" s="54"/>
    </row>
    <row r="122" spans="1:13" x14ac:dyDescent="0.2">
      <c r="A122" s="58" t="s">
        <v>203</v>
      </c>
      <c r="B122" s="59" t="s">
        <v>204</v>
      </c>
      <c r="C122" s="60">
        <v>0</v>
      </c>
      <c r="D122" s="44"/>
      <c r="E122" s="44"/>
      <c r="F122" s="44"/>
      <c r="G122" s="44"/>
      <c r="H122" s="44"/>
      <c r="I122" s="44"/>
      <c r="J122" s="44">
        <f t="shared" si="12"/>
        <v>0</v>
      </c>
      <c r="K122" s="44">
        <v>0</v>
      </c>
      <c r="L122" s="44">
        <f t="shared" si="11"/>
        <v>0</v>
      </c>
      <c r="M122" s="54"/>
    </row>
    <row r="123" spans="1:13" x14ac:dyDescent="0.2">
      <c r="A123" s="58" t="s">
        <v>203</v>
      </c>
      <c r="B123" s="59" t="s">
        <v>204</v>
      </c>
      <c r="C123" s="60">
        <v>4000</v>
      </c>
      <c r="D123" s="44"/>
      <c r="E123" s="44"/>
      <c r="F123" s="44"/>
      <c r="G123" s="44"/>
      <c r="H123" s="44"/>
      <c r="I123" s="44"/>
      <c r="J123" s="44">
        <f t="shared" si="12"/>
        <v>4000</v>
      </c>
      <c r="K123" s="44">
        <v>0</v>
      </c>
      <c r="L123" s="44">
        <f t="shared" si="11"/>
        <v>4000</v>
      </c>
      <c r="M123" s="54" t="e">
        <f t="shared" ref="M123:M130" si="13">K123/$K$139</f>
        <v>#DIV/0!</v>
      </c>
    </row>
    <row r="124" spans="1:13" ht="15" hidden="1" customHeight="1" x14ac:dyDescent="0.2">
      <c r="A124" s="58" t="s">
        <v>205</v>
      </c>
      <c r="B124" s="59" t="s">
        <v>206</v>
      </c>
      <c r="C124" s="60">
        <v>76750</v>
      </c>
      <c r="D124" s="44"/>
      <c r="E124" s="44"/>
      <c r="F124" s="44"/>
      <c r="G124" s="44"/>
      <c r="H124" s="44"/>
      <c r="I124" s="44"/>
      <c r="J124" s="44">
        <f t="shared" si="12"/>
        <v>76750</v>
      </c>
      <c r="K124" s="44">
        <v>0</v>
      </c>
      <c r="L124" s="44">
        <f t="shared" si="11"/>
        <v>76750</v>
      </c>
      <c r="M124" s="54" t="e">
        <f t="shared" si="13"/>
        <v>#DIV/0!</v>
      </c>
    </row>
    <row r="125" spans="1:13" x14ac:dyDescent="0.2">
      <c r="A125" s="58" t="s">
        <v>207</v>
      </c>
      <c r="B125" s="59" t="s">
        <v>208</v>
      </c>
      <c r="C125" s="60">
        <v>0</v>
      </c>
      <c r="D125" s="44"/>
      <c r="E125" s="44"/>
      <c r="F125" s="44"/>
      <c r="G125" s="44"/>
      <c r="H125" s="44"/>
      <c r="I125" s="44"/>
      <c r="J125" s="44">
        <f t="shared" si="12"/>
        <v>0</v>
      </c>
      <c r="K125" s="44">
        <v>0</v>
      </c>
      <c r="L125" s="44">
        <f t="shared" si="11"/>
        <v>0</v>
      </c>
      <c r="M125" s="54" t="e">
        <f t="shared" si="13"/>
        <v>#DIV/0!</v>
      </c>
    </row>
    <row r="126" spans="1:13" x14ac:dyDescent="0.2">
      <c r="A126" s="58" t="s">
        <v>234</v>
      </c>
      <c r="B126" s="59" t="s">
        <v>243</v>
      </c>
      <c r="C126" s="60">
        <v>1000</v>
      </c>
      <c r="D126" s="44"/>
      <c r="E126" s="44"/>
      <c r="F126" s="44"/>
      <c r="G126" s="44"/>
      <c r="H126" s="44"/>
      <c r="I126" s="44"/>
      <c r="J126" s="44">
        <f t="shared" si="12"/>
        <v>1000</v>
      </c>
      <c r="K126" s="44">
        <v>0</v>
      </c>
      <c r="L126" s="44">
        <f t="shared" si="11"/>
        <v>1000</v>
      </c>
      <c r="M126" s="54" t="e">
        <f t="shared" si="13"/>
        <v>#DIV/0!</v>
      </c>
    </row>
    <row r="127" spans="1:13" ht="15" hidden="1" customHeight="1" x14ac:dyDescent="0.2">
      <c r="A127" s="58" t="s">
        <v>209</v>
      </c>
      <c r="B127" s="59" t="s">
        <v>210</v>
      </c>
      <c r="C127" s="60">
        <v>20000</v>
      </c>
      <c r="D127" s="44">
        <v>9250</v>
      </c>
      <c r="E127" s="44"/>
      <c r="F127" s="44"/>
      <c r="G127" s="44"/>
      <c r="H127" s="44"/>
      <c r="I127" s="44"/>
      <c r="J127" s="44">
        <f t="shared" si="12"/>
        <v>29250</v>
      </c>
      <c r="K127" s="44">
        <v>14170</v>
      </c>
      <c r="L127" s="44">
        <f t="shared" si="11"/>
        <v>15080</v>
      </c>
      <c r="M127" s="54" t="e">
        <f t="shared" si="13"/>
        <v>#DIV/0!</v>
      </c>
    </row>
    <row r="128" spans="1:13" x14ac:dyDescent="0.2">
      <c r="A128" s="58" t="s">
        <v>211</v>
      </c>
      <c r="B128" s="59" t="s">
        <v>212</v>
      </c>
      <c r="C128" s="60">
        <v>9000</v>
      </c>
      <c r="D128" s="44"/>
      <c r="E128" s="44"/>
      <c r="F128" s="44"/>
      <c r="G128" s="44"/>
      <c r="H128" s="44"/>
      <c r="I128" s="44"/>
      <c r="J128" s="44">
        <f t="shared" si="12"/>
        <v>9000</v>
      </c>
      <c r="K128" s="44">
        <v>0</v>
      </c>
      <c r="L128" s="44">
        <f t="shared" si="11"/>
        <v>9000</v>
      </c>
      <c r="M128" s="54" t="e">
        <f t="shared" si="13"/>
        <v>#DIV/0!</v>
      </c>
    </row>
    <row r="129" spans="1:13" x14ac:dyDescent="0.2">
      <c r="A129" s="58"/>
      <c r="B129" s="59"/>
      <c r="C129" s="60"/>
      <c r="D129" s="44"/>
      <c r="E129" s="44"/>
      <c r="F129" s="44"/>
      <c r="G129" s="44"/>
      <c r="H129" s="44"/>
      <c r="I129" s="44"/>
      <c r="J129" s="44"/>
      <c r="K129" s="44"/>
      <c r="L129" s="44"/>
      <c r="M129" s="54" t="e">
        <f t="shared" si="13"/>
        <v>#DIV/0!</v>
      </c>
    </row>
    <row r="130" spans="1:13" x14ac:dyDescent="0.2">
      <c r="A130" s="57"/>
      <c r="B130" s="45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54" t="e">
        <f t="shared" si="13"/>
        <v>#DIV/0!</v>
      </c>
    </row>
    <row r="131" spans="1:13" ht="15.75" x14ac:dyDescent="0.25">
      <c r="A131" s="55">
        <v>4</v>
      </c>
      <c r="B131" s="56" t="s">
        <v>213</v>
      </c>
      <c r="C131" s="42"/>
      <c r="D131" s="44"/>
      <c r="E131" s="44"/>
      <c r="F131" s="44"/>
      <c r="G131" s="44"/>
      <c r="H131" s="44"/>
      <c r="I131" s="44"/>
      <c r="J131" s="44"/>
      <c r="K131" s="44"/>
      <c r="L131" s="44"/>
      <c r="M131" s="54"/>
    </row>
    <row r="132" spans="1:13" x14ac:dyDescent="0.2">
      <c r="A132" s="57" t="s">
        <v>214</v>
      </c>
      <c r="B132" s="45" t="s">
        <v>215</v>
      </c>
      <c r="C132" s="44">
        <v>30410</v>
      </c>
      <c r="D132" s="44"/>
      <c r="E132" s="44"/>
      <c r="F132" s="44"/>
      <c r="G132" s="44"/>
      <c r="H132" s="44"/>
      <c r="I132" s="44"/>
      <c r="J132" s="44">
        <f t="shared" si="12"/>
        <v>30410</v>
      </c>
      <c r="K132" s="44">
        <v>0</v>
      </c>
      <c r="L132" s="44">
        <f t="shared" si="11"/>
        <v>30410</v>
      </c>
      <c r="M132" s="54"/>
    </row>
    <row r="133" spans="1:13" x14ac:dyDescent="0.2">
      <c r="A133" s="57" t="s">
        <v>216</v>
      </c>
      <c r="B133" s="45" t="s">
        <v>217</v>
      </c>
      <c r="C133" s="44">
        <v>6000</v>
      </c>
      <c r="D133" s="44"/>
      <c r="E133" s="44"/>
      <c r="F133" s="44"/>
      <c r="G133" s="44"/>
      <c r="H133" s="44"/>
      <c r="I133" s="44"/>
      <c r="J133" s="44">
        <f t="shared" si="12"/>
        <v>6000</v>
      </c>
      <c r="K133" s="44">
        <v>0</v>
      </c>
      <c r="L133" s="44">
        <f t="shared" si="11"/>
        <v>6000</v>
      </c>
      <c r="M133" s="54"/>
    </row>
    <row r="134" spans="1:13" x14ac:dyDescent="0.2">
      <c r="A134" s="57" t="s">
        <v>218</v>
      </c>
      <c r="B134" s="45" t="s">
        <v>219</v>
      </c>
      <c r="C134" s="44">
        <v>131200</v>
      </c>
      <c r="D134" s="44"/>
      <c r="E134" s="44"/>
      <c r="F134" s="44"/>
      <c r="G134" s="44"/>
      <c r="H134" s="44"/>
      <c r="I134" s="44"/>
      <c r="J134" s="44">
        <f t="shared" si="12"/>
        <v>131200</v>
      </c>
      <c r="K134" s="44">
        <v>78699.600000000006</v>
      </c>
      <c r="L134" s="44">
        <f t="shared" si="11"/>
        <v>52500.399999999994</v>
      </c>
      <c r="M134" s="54" t="e">
        <f>K134/$K$139</f>
        <v>#DIV/0!</v>
      </c>
    </row>
    <row r="135" spans="1:13" x14ac:dyDescent="0.2">
      <c r="A135" s="57" t="s">
        <v>220</v>
      </c>
      <c r="B135" s="45" t="s">
        <v>221</v>
      </c>
      <c r="C135" s="44">
        <v>0</v>
      </c>
      <c r="D135" s="44"/>
      <c r="E135" s="44"/>
      <c r="F135" s="44"/>
      <c r="G135" s="44"/>
      <c r="H135" s="44"/>
      <c r="I135" s="44"/>
      <c r="J135" s="44">
        <f t="shared" si="12"/>
        <v>0</v>
      </c>
      <c r="K135" s="44">
        <v>0</v>
      </c>
      <c r="L135" s="44">
        <f t="shared" si="11"/>
        <v>0</v>
      </c>
      <c r="M135" s="54" t="e">
        <f>K135/$K$139</f>
        <v>#DIV/0!</v>
      </c>
    </row>
    <row r="136" spans="1:13" ht="15.75" thickBot="1" x14ac:dyDescent="0.25">
      <c r="A136" s="57" t="s">
        <v>222</v>
      </c>
      <c r="B136" s="45" t="s">
        <v>223</v>
      </c>
      <c r="C136" s="44">
        <v>6800</v>
      </c>
      <c r="D136" s="44"/>
      <c r="E136" s="44"/>
      <c r="F136" s="44"/>
      <c r="G136" s="44"/>
      <c r="H136" s="44"/>
      <c r="I136" s="44"/>
      <c r="J136" s="44">
        <f t="shared" si="12"/>
        <v>6800</v>
      </c>
      <c r="K136" s="44">
        <v>6103.04</v>
      </c>
      <c r="L136" s="44">
        <f t="shared" si="11"/>
        <v>696.96</v>
      </c>
      <c r="M136" s="54" t="e">
        <f>K136/$K$139</f>
        <v>#DIV/0!</v>
      </c>
    </row>
    <row r="137" spans="1:13" ht="15" customHeight="1" thickBot="1" x14ac:dyDescent="0.3">
      <c r="A137" s="48"/>
      <c r="B137" s="49" t="s">
        <v>230</v>
      </c>
      <c r="C137" s="50">
        <f t="shared" ref="C137:L137" si="14">SUM(C28:C136)</f>
        <v>5636660.8700000001</v>
      </c>
      <c r="D137" s="50">
        <f t="shared" si="14"/>
        <v>284737.37</v>
      </c>
      <c r="E137" s="50">
        <f t="shared" si="14"/>
        <v>0</v>
      </c>
      <c r="F137" s="50">
        <f t="shared" si="14"/>
        <v>193000</v>
      </c>
      <c r="G137" s="50">
        <f t="shared" si="14"/>
        <v>193000</v>
      </c>
      <c r="H137" s="50">
        <f t="shared" si="14"/>
        <v>0</v>
      </c>
      <c r="I137" s="50">
        <f t="shared" si="14"/>
        <v>0</v>
      </c>
      <c r="J137" s="50">
        <f t="shared" si="14"/>
        <v>5921398.2400000002</v>
      </c>
      <c r="K137" s="50">
        <f t="shared" si="14"/>
        <v>3904010.1999999997</v>
      </c>
      <c r="L137" s="50">
        <f t="shared" si="14"/>
        <v>2017388.0400000005</v>
      </c>
      <c r="M137" s="54" t="e">
        <f>K137/$K$139</f>
        <v>#DIV/0!</v>
      </c>
    </row>
    <row r="138" spans="1:13" ht="15.75" thickBot="1" x14ac:dyDescent="0.25">
      <c r="A138" s="70"/>
      <c r="C138" s="89">
        <f>C22-C137</f>
        <v>0</v>
      </c>
      <c r="D138" s="89">
        <f>D22-D137</f>
        <v>0</v>
      </c>
      <c r="E138" s="72"/>
      <c r="F138" s="72"/>
      <c r="G138" s="72"/>
      <c r="H138" s="72"/>
      <c r="I138" s="72"/>
      <c r="J138" s="72"/>
      <c r="K138" s="72"/>
      <c r="L138" s="72"/>
      <c r="M138" s="61" t="e">
        <f>K138/$K$139</f>
        <v>#DIV/0!</v>
      </c>
    </row>
    <row r="139" spans="1:13" ht="15.75" thickBot="1" x14ac:dyDescent="0.25">
      <c r="E139" s="73"/>
      <c r="J139" s="69"/>
      <c r="K139" s="5"/>
      <c r="M139" s="62">
        <v>1</v>
      </c>
    </row>
    <row r="140" spans="1:13" ht="15.75" x14ac:dyDescent="0.25">
      <c r="A140" s="2" t="s">
        <v>224</v>
      </c>
      <c r="B140" s="3"/>
      <c r="C140" s="4"/>
      <c r="D140" s="5"/>
      <c r="E140" s="5"/>
      <c r="F140" s="5"/>
      <c r="G140" s="5"/>
      <c r="H140" s="5"/>
      <c r="I140" s="5"/>
      <c r="J140" s="5"/>
      <c r="K140" s="5"/>
    </row>
    <row r="141" spans="1:13" ht="15.75" x14ac:dyDescent="0.25">
      <c r="A141" s="6" t="s">
        <v>2</v>
      </c>
      <c r="B141" s="7"/>
      <c r="C141" s="8"/>
      <c r="D141" s="5"/>
      <c r="E141" s="5"/>
      <c r="F141" s="5"/>
      <c r="G141" s="5"/>
      <c r="H141" s="5"/>
      <c r="I141" s="5"/>
      <c r="J141" s="5"/>
      <c r="K141" s="5"/>
    </row>
    <row r="142" spans="1:13" ht="6" customHeight="1" thickBot="1" x14ac:dyDescent="0.25">
      <c r="A142" s="9"/>
      <c r="B142" s="10"/>
      <c r="C142" s="11"/>
      <c r="D142" s="5"/>
      <c r="E142" s="5"/>
      <c r="F142" s="5"/>
      <c r="G142" s="5"/>
      <c r="H142" s="5"/>
      <c r="I142" s="5"/>
      <c r="J142" s="5"/>
      <c r="K142" s="5"/>
    </row>
    <row r="143" spans="1:13" ht="8.1" customHeight="1" x14ac:dyDescent="0.2">
      <c r="A143" s="74"/>
      <c r="B143" s="75"/>
      <c r="C143" s="76"/>
      <c r="D143" s="5"/>
      <c r="E143" s="5"/>
      <c r="F143" s="5"/>
      <c r="G143" s="5"/>
      <c r="H143" s="5"/>
      <c r="I143" s="5"/>
      <c r="J143" s="5"/>
      <c r="K143" s="5"/>
    </row>
    <row r="144" spans="1:13" x14ac:dyDescent="0.2">
      <c r="A144" s="77" t="s">
        <v>225</v>
      </c>
      <c r="B144" s="78"/>
      <c r="C144" s="79"/>
      <c r="D144" s="5"/>
      <c r="E144" s="5"/>
      <c r="F144" s="5"/>
      <c r="G144" s="5"/>
      <c r="H144" s="5"/>
      <c r="I144" s="5"/>
      <c r="J144" s="5"/>
    </row>
    <row r="145" spans="1:10" x14ac:dyDescent="0.2">
      <c r="A145" s="80" t="s">
        <v>244</v>
      </c>
      <c r="B145" s="78"/>
      <c r="C145" s="81">
        <f>1483606.58-29113.73</f>
        <v>1454492.85</v>
      </c>
      <c r="D145" s="5"/>
      <c r="E145" s="5"/>
      <c r="F145" s="5"/>
      <c r="G145" s="5"/>
      <c r="H145" s="5"/>
      <c r="I145" s="5"/>
      <c r="J145" s="5"/>
    </row>
    <row r="146" spans="1:10" x14ac:dyDescent="0.2">
      <c r="A146" s="80" t="s">
        <v>226</v>
      </c>
      <c r="B146" s="78"/>
      <c r="C146" s="81">
        <f>K22</f>
        <v>3588557.2600000002</v>
      </c>
      <c r="D146" s="5"/>
      <c r="E146" s="5"/>
      <c r="F146" s="5"/>
      <c r="G146" s="5"/>
      <c r="H146" s="5"/>
      <c r="I146" s="5"/>
      <c r="J146" s="5"/>
    </row>
    <row r="147" spans="1:10" x14ac:dyDescent="0.2">
      <c r="A147" s="80" t="s">
        <v>227</v>
      </c>
      <c r="B147" s="78"/>
      <c r="C147" s="82">
        <f>-K137</f>
        <v>-3904010.1999999997</v>
      </c>
      <c r="D147" s="5"/>
      <c r="E147" s="5"/>
      <c r="F147" s="5"/>
      <c r="G147" s="5"/>
      <c r="H147" s="5"/>
      <c r="I147" s="5"/>
      <c r="J147" s="5"/>
    </row>
    <row r="148" spans="1:10" ht="15.75" x14ac:dyDescent="0.25">
      <c r="A148" s="83" t="s">
        <v>228</v>
      </c>
      <c r="B148" s="84"/>
      <c r="C148" s="85">
        <f>SUM(C145:C147)</f>
        <v>1139039.9100000006</v>
      </c>
      <c r="D148" s="5"/>
      <c r="E148" s="5"/>
      <c r="F148" s="5"/>
      <c r="G148" s="5"/>
      <c r="H148" s="5"/>
      <c r="I148" s="5"/>
      <c r="J148" s="5"/>
    </row>
    <row r="149" spans="1:10" ht="15.75" x14ac:dyDescent="0.25">
      <c r="A149" s="83"/>
      <c r="B149" s="84"/>
      <c r="C149" s="85"/>
      <c r="D149" s="5"/>
      <c r="E149" s="5"/>
      <c r="F149" s="5"/>
      <c r="G149" s="5"/>
      <c r="H149" s="5"/>
      <c r="I149" s="5"/>
      <c r="J149" s="5"/>
    </row>
    <row r="150" spans="1:10" x14ac:dyDescent="0.2">
      <c r="A150" s="77" t="s">
        <v>229</v>
      </c>
      <c r="B150" s="78"/>
      <c r="C150" s="81"/>
      <c r="D150" s="5"/>
      <c r="E150" s="5"/>
      <c r="F150" s="5"/>
      <c r="G150" s="5"/>
      <c r="H150" s="5"/>
      <c r="I150" s="5"/>
      <c r="J150" s="5"/>
    </row>
    <row r="151" spans="1:10" x14ac:dyDescent="0.2">
      <c r="A151" s="80" t="s">
        <v>231</v>
      </c>
      <c r="B151" s="78"/>
      <c r="C151" s="81">
        <v>257.31</v>
      </c>
      <c r="D151" s="5"/>
      <c r="E151" s="5"/>
      <c r="F151" s="5"/>
      <c r="G151" s="5"/>
      <c r="H151" s="5"/>
      <c r="I151" s="5"/>
      <c r="J151" s="5"/>
    </row>
    <row r="152" spans="1:10" x14ac:dyDescent="0.2">
      <c r="A152" s="80" t="s">
        <v>272</v>
      </c>
      <c r="B152" s="78"/>
      <c r="C152" s="81">
        <v>10662.41</v>
      </c>
      <c r="D152" s="5"/>
      <c r="E152" s="5"/>
      <c r="F152" s="5"/>
      <c r="G152" s="5"/>
      <c r="H152" s="5"/>
      <c r="I152" s="5"/>
      <c r="J152" s="5"/>
    </row>
    <row r="153" spans="1:10" x14ac:dyDescent="0.2">
      <c r="A153" s="80" t="s">
        <v>251</v>
      </c>
      <c r="B153" s="78"/>
      <c r="C153" s="81">
        <v>1750.06</v>
      </c>
      <c r="D153" s="5"/>
      <c r="E153" s="5"/>
      <c r="F153" s="5"/>
      <c r="G153" s="5"/>
      <c r="H153" s="5"/>
      <c r="I153" s="5"/>
      <c r="J153" s="5"/>
    </row>
    <row r="154" spans="1:10" x14ac:dyDescent="0.2">
      <c r="A154" s="80" t="s">
        <v>246</v>
      </c>
      <c r="B154" s="78"/>
      <c r="C154" s="81">
        <v>9254.7200000000012</v>
      </c>
      <c r="D154" s="5"/>
      <c r="E154" s="5"/>
      <c r="F154" s="5"/>
      <c r="G154" s="5"/>
      <c r="H154" s="5"/>
      <c r="I154" s="5"/>
      <c r="J154" s="5"/>
    </row>
    <row r="155" spans="1:10" ht="2.1" customHeight="1" x14ac:dyDescent="0.2">
      <c r="A155" s="80"/>
      <c r="B155" s="78"/>
      <c r="C155" s="81"/>
      <c r="D155" s="5"/>
      <c r="E155" s="5"/>
      <c r="F155" s="5"/>
      <c r="G155" s="5"/>
      <c r="H155" s="5"/>
      <c r="I155" s="5"/>
      <c r="J155" s="5"/>
    </row>
    <row r="156" spans="1:10" ht="15.75" x14ac:dyDescent="0.25">
      <c r="A156" s="83"/>
      <c r="B156" s="84"/>
      <c r="C156" s="85">
        <f>SUM(C151:C154)</f>
        <v>21924.5</v>
      </c>
      <c r="D156" s="5"/>
      <c r="E156" s="5"/>
      <c r="F156" s="5"/>
      <c r="G156" s="5"/>
      <c r="H156" s="5"/>
      <c r="I156" s="5"/>
      <c r="J156" s="5"/>
    </row>
    <row r="157" spans="1:10" ht="2.1" customHeight="1" x14ac:dyDescent="0.25">
      <c r="A157" s="83"/>
      <c r="B157" s="84"/>
      <c r="C157" s="90"/>
      <c r="D157" s="5"/>
      <c r="E157" s="5"/>
      <c r="F157" s="5"/>
      <c r="G157" s="5"/>
      <c r="H157" s="5"/>
      <c r="I157" s="5"/>
      <c r="J157" s="5"/>
    </row>
    <row r="158" spans="1:10" x14ac:dyDescent="0.2">
      <c r="A158" s="80"/>
      <c r="B158" s="78"/>
      <c r="C158" s="81"/>
      <c r="D158" s="5"/>
      <c r="E158" s="5"/>
      <c r="F158" s="5"/>
      <c r="G158" s="5"/>
      <c r="H158" s="5"/>
      <c r="I158" s="5"/>
      <c r="J158" s="5"/>
    </row>
    <row r="159" spans="1:10" ht="2.1" customHeight="1" thickBot="1" x14ac:dyDescent="0.3">
      <c r="A159" s="86" t="s">
        <v>267</v>
      </c>
      <c r="B159" s="87"/>
      <c r="C159" s="88">
        <f>C148+C156</f>
        <v>1160964.4100000006</v>
      </c>
      <c r="D159" s="5"/>
      <c r="E159" s="5"/>
      <c r="F159" s="5"/>
      <c r="G159" s="5"/>
      <c r="H159" s="5"/>
      <c r="I159" s="5"/>
      <c r="J159" s="5"/>
    </row>
    <row r="160" spans="1:10" ht="16.5" thickBot="1" x14ac:dyDescent="0.3">
      <c r="A160" s="86" t="s">
        <v>278</v>
      </c>
      <c r="B160" s="87"/>
      <c r="C160" s="88">
        <f>C148+C156</f>
        <v>1160964.4100000006</v>
      </c>
      <c r="D160" s="5"/>
      <c r="E160" s="5"/>
      <c r="F160" s="5"/>
      <c r="G160" s="5"/>
      <c r="H160" s="5"/>
      <c r="I160" s="5"/>
      <c r="J160" s="5"/>
    </row>
    <row r="161" spans="3:4" x14ac:dyDescent="0.2">
      <c r="C161" s="69"/>
      <c r="D161" s="5"/>
    </row>
    <row r="162" spans="3:4" x14ac:dyDescent="0.2">
      <c r="C162" s="69"/>
      <c r="D162" s="5"/>
    </row>
    <row r="178" spans="2:11" s="67" customFormat="1" x14ac:dyDescent="0.2"/>
    <row r="179" spans="2:11" s="67" customFormat="1" x14ac:dyDescent="0.2"/>
    <row r="180" spans="2:11" s="63" customFormat="1" ht="14.25" x14ac:dyDescent="0.2"/>
    <row r="181" spans="2:11" s="63" customFormat="1" ht="0.95" customHeight="1" x14ac:dyDescent="0.2">
      <c r="B181" s="66"/>
      <c r="C181" s="66"/>
      <c r="D181" s="66"/>
      <c r="E181" s="66"/>
      <c r="F181" s="66"/>
      <c r="G181" s="66"/>
      <c r="H181" s="66"/>
      <c r="I181" s="66"/>
      <c r="J181" s="66"/>
      <c r="K181" s="66"/>
    </row>
    <row r="182" spans="2:11" s="63" customFormat="1" x14ac:dyDescent="0.25">
      <c r="B182" s="64" t="s">
        <v>235</v>
      </c>
      <c r="C182" s="65"/>
      <c r="D182" s="65"/>
      <c r="E182" s="65"/>
      <c r="F182" s="65"/>
      <c r="G182" s="65"/>
      <c r="H182" s="65"/>
      <c r="I182" s="65"/>
      <c r="J182" s="65"/>
    </row>
    <row r="183" spans="2:11" s="63" customFormat="1" x14ac:dyDescent="0.25">
      <c r="B183" s="64" t="s">
        <v>236</v>
      </c>
      <c r="C183" s="65"/>
      <c r="D183" s="65"/>
      <c r="E183" s="65"/>
      <c r="F183" s="65"/>
      <c r="G183" s="65"/>
      <c r="H183" s="65"/>
      <c r="I183" s="65"/>
      <c r="J183" s="65"/>
    </row>
    <row r="184" spans="2:11" s="67" customFormat="1" x14ac:dyDescent="0.2"/>
    <row r="185" spans="2:11" s="67" customFormat="1" x14ac:dyDescent="0.2"/>
    <row r="186" spans="2:11" s="1" customFormat="1" x14ac:dyDescent="0.2"/>
    <row r="187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showGridLines="0" zoomScale="85" zoomScaleNormal="85" workbookViewId="0"/>
  </sheetViews>
  <sheetFormatPr baseColWidth="10" defaultColWidth="11.42578125" defaultRowHeight="15" x14ac:dyDescent="0.2"/>
  <cols>
    <col min="1" max="1" width="11.7109375" style="28" customWidth="1"/>
    <col min="2" max="2" width="48.7109375" style="28" customWidth="1"/>
    <col min="3" max="3" width="16.28515625" style="28" customWidth="1"/>
    <col min="4" max="9" width="15.7109375" style="28" customWidth="1"/>
    <col min="10" max="10" width="16.28515625" style="28" customWidth="1"/>
    <col min="11" max="11" width="15.7109375" style="28" customWidth="1"/>
    <col min="12" max="12" width="16.28515625" style="28" customWidth="1"/>
    <col min="13" max="13" width="10.7109375" style="28" hidden="1" customWidth="1"/>
    <col min="14" max="16384" width="11.42578125" style="28"/>
  </cols>
  <sheetData>
    <row r="1" spans="1:13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5.75" x14ac:dyDescent="0.25">
      <c r="A3" s="29" t="s">
        <v>275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6.5" thickBot="1" x14ac:dyDescent="0.3">
      <c r="A6" s="31" t="s">
        <v>3</v>
      </c>
      <c r="B6" s="92" t="s">
        <v>4</v>
      </c>
      <c r="C6" s="31" t="s">
        <v>5</v>
      </c>
      <c r="D6" s="32" t="s">
        <v>6</v>
      </c>
      <c r="E6" s="33"/>
      <c r="F6" s="32" t="s">
        <v>7</v>
      </c>
      <c r="G6" s="33"/>
      <c r="H6" s="32" t="s">
        <v>19</v>
      </c>
      <c r="I6" s="34"/>
      <c r="J6" s="31" t="s">
        <v>5</v>
      </c>
      <c r="K6" s="92" t="s">
        <v>8</v>
      </c>
      <c r="L6" s="31" t="s">
        <v>9</v>
      </c>
      <c r="M6" s="31" t="s">
        <v>10</v>
      </c>
    </row>
    <row r="7" spans="1:13" ht="16.5" thickBot="1" x14ac:dyDescent="0.3">
      <c r="A7" s="35" t="s">
        <v>11</v>
      </c>
      <c r="B7" s="93"/>
      <c r="C7" s="35" t="s">
        <v>12</v>
      </c>
      <c r="D7" s="36" t="s">
        <v>13</v>
      </c>
      <c r="E7" s="36" t="s">
        <v>14</v>
      </c>
      <c r="F7" s="36" t="s">
        <v>13</v>
      </c>
      <c r="G7" s="36" t="s">
        <v>14</v>
      </c>
      <c r="H7" s="36" t="s">
        <v>13</v>
      </c>
      <c r="I7" s="37" t="s">
        <v>14</v>
      </c>
      <c r="J7" s="35" t="s">
        <v>15</v>
      </c>
      <c r="K7" s="93"/>
      <c r="L7" s="35" t="s">
        <v>16</v>
      </c>
      <c r="M7" s="35" t="s">
        <v>17</v>
      </c>
    </row>
    <row r="8" spans="1:13" ht="15.75" x14ac:dyDescent="0.25">
      <c r="A8" s="38"/>
      <c r="B8" s="38"/>
      <c r="C8" s="39"/>
      <c r="D8" s="52"/>
      <c r="E8" s="52"/>
      <c r="F8" s="52"/>
      <c r="G8" s="52"/>
      <c r="H8" s="52"/>
      <c r="I8" s="52"/>
      <c r="J8" s="39"/>
      <c r="K8" s="39"/>
      <c r="L8" s="39"/>
      <c r="M8" s="40"/>
    </row>
    <row r="9" spans="1:13" ht="15.75" x14ac:dyDescent="0.25">
      <c r="A9" s="41"/>
      <c r="B9" s="41" t="s">
        <v>18</v>
      </c>
      <c r="C9" s="42"/>
      <c r="D9" s="44"/>
      <c r="E9" s="44"/>
      <c r="F9" s="44"/>
      <c r="G9" s="44"/>
      <c r="H9" s="44"/>
      <c r="I9" s="44"/>
      <c r="J9" s="42"/>
      <c r="K9" s="42"/>
      <c r="L9" s="42"/>
      <c r="M9" s="43"/>
    </row>
    <row r="10" spans="1:13" ht="15.75" x14ac:dyDescent="0.25">
      <c r="A10" s="41" t="s">
        <v>266</v>
      </c>
      <c r="B10" s="41" t="s">
        <v>20</v>
      </c>
      <c r="C10" s="44">
        <f>260706.83+672891.52+31125.25</f>
        <v>964723.6</v>
      </c>
      <c r="D10" s="44"/>
      <c r="E10" s="44"/>
      <c r="F10" s="44"/>
      <c r="G10" s="44"/>
      <c r="H10" s="44"/>
      <c r="I10" s="44"/>
      <c r="J10" s="44">
        <f>C10+D10-E10+F10-G10+H10-I10</f>
        <v>964723.6</v>
      </c>
      <c r="K10" s="44"/>
      <c r="L10" s="44">
        <f>J10-K10</f>
        <v>964723.6</v>
      </c>
      <c r="M10" s="43">
        <f>K10/$K$22</f>
        <v>0</v>
      </c>
    </row>
    <row r="11" spans="1:13" ht="15.75" x14ac:dyDescent="0.25">
      <c r="A11" s="41"/>
      <c r="B11" s="41" t="s">
        <v>233</v>
      </c>
      <c r="C11" s="44">
        <v>313349.09000000003</v>
      </c>
      <c r="D11" s="44"/>
      <c r="E11" s="44"/>
      <c r="F11" s="44"/>
      <c r="G11" s="44"/>
      <c r="H11" s="44"/>
      <c r="I11" s="44"/>
      <c r="J11" s="44">
        <f t="shared" ref="J11:J21" si="0">C11+D11-E11+F11-G11+H11-I11</f>
        <v>313349.09000000003</v>
      </c>
      <c r="K11" s="44">
        <v>158343.43</v>
      </c>
      <c r="L11" s="44">
        <f>J11-K11</f>
        <v>155005.66000000003</v>
      </c>
      <c r="M11" s="43">
        <f>K11/$K$22</f>
        <v>3.8104818834979619E-2</v>
      </c>
    </row>
    <row r="12" spans="1:13" ht="15.75" x14ac:dyDescent="0.25">
      <c r="A12" s="45" t="s">
        <v>21</v>
      </c>
      <c r="B12" s="45" t="s">
        <v>22</v>
      </c>
      <c r="C12" s="44">
        <v>43364.24</v>
      </c>
      <c r="D12" s="44"/>
      <c r="E12" s="44"/>
      <c r="F12" s="44"/>
      <c r="G12" s="44"/>
      <c r="H12" s="44"/>
      <c r="I12" s="44"/>
      <c r="J12" s="44">
        <f t="shared" si="0"/>
        <v>43364.24</v>
      </c>
      <c r="K12" s="44">
        <v>25800</v>
      </c>
      <c r="L12" s="44">
        <f t="shared" ref="L12:L21" si="1">J12-K12</f>
        <v>17564.239999999998</v>
      </c>
      <c r="M12" s="43">
        <f t="shared" ref="M12:M21" si="2">K12/$K$22</f>
        <v>6.2086840353431415E-3</v>
      </c>
    </row>
    <row r="13" spans="1:13" ht="15.75" hidden="1" customHeight="1" x14ac:dyDescent="0.25">
      <c r="A13" s="45" t="s">
        <v>35</v>
      </c>
      <c r="B13" s="45" t="s">
        <v>36</v>
      </c>
      <c r="C13" s="44"/>
      <c r="D13" s="44"/>
      <c r="E13" s="44"/>
      <c r="F13" s="44"/>
      <c r="G13" s="44"/>
      <c r="H13" s="44"/>
      <c r="I13" s="44"/>
      <c r="J13" s="44">
        <f t="shared" si="0"/>
        <v>0</v>
      </c>
      <c r="K13" s="44"/>
      <c r="L13" s="44">
        <f t="shared" si="1"/>
        <v>0</v>
      </c>
      <c r="M13" s="43"/>
    </row>
    <row r="14" spans="1:13" ht="15.75" x14ac:dyDescent="0.25">
      <c r="A14" s="45" t="s">
        <v>23</v>
      </c>
      <c r="B14" s="45" t="s">
        <v>24</v>
      </c>
      <c r="C14" s="44">
        <v>65000</v>
      </c>
      <c r="D14" s="44"/>
      <c r="E14" s="44"/>
      <c r="F14" s="44"/>
      <c r="G14" s="44"/>
      <c r="H14" s="44"/>
      <c r="I14" s="44"/>
      <c r="J14" s="44">
        <f t="shared" si="0"/>
        <v>65000</v>
      </c>
      <c r="K14" s="44">
        <v>8125</v>
      </c>
      <c r="L14" s="44">
        <f t="shared" si="1"/>
        <v>56875</v>
      </c>
      <c r="M14" s="43">
        <f t="shared" si="2"/>
        <v>1.9552541777970163E-3</v>
      </c>
    </row>
    <row r="15" spans="1:13" ht="15.75" x14ac:dyDescent="0.25">
      <c r="A15" s="45" t="s">
        <v>25</v>
      </c>
      <c r="B15" s="45" t="s">
        <v>26</v>
      </c>
      <c r="C15" s="44">
        <v>3500</v>
      </c>
      <c r="D15" s="44"/>
      <c r="E15" s="44"/>
      <c r="F15" s="44"/>
      <c r="G15" s="44"/>
      <c r="H15" s="44"/>
      <c r="I15" s="44"/>
      <c r="J15" s="44">
        <f t="shared" si="0"/>
        <v>3500</v>
      </c>
      <c r="K15" s="44">
        <v>0</v>
      </c>
      <c r="L15" s="44">
        <f t="shared" si="1"/>
        <v>3500</v>
      </c>
      <c r="M15" s="43">
        <f t="shared" si="2"/>
        <v>0</v>
      </c>
    </row>
    <row r="16" spans="1:13" ht="15.75" x14ac:dyDescent="0.25">
      <c r="A16" s="45">
        <v>15.1</v>
      </c>
      <c r="B16" s="45" t="s">
        <v>27</v>
      </c>
      <c r="C16" s="44">
        <v>3000</v>
      </c>
      <c r="D16" s="44"/>
      <c r="E16" s="44"/>
      <c r="F16" s="44"/>
      <c r="G16" s="44"/>
      <c r="H16" s="44"/>
      <c r="I16" s="44"/>
      <c r="J16" s="44">
        <f t="shared" si="0"/>
        <v>3000</v>
      </c>
      <c r="K16" s="44">
        <v>2548.98</v>
      </c>
      <c r="L16" s="44">
        <f t="shared" si="1"/>
        <v>451.02</v>
      </c>
      <c r="M16" s="43">
        <f t="shared" si="2"/>
        <v>6.1340354389182025E-4</v>
      </c>
    </row>
    <row r="17" spans="1:13" ht="15.75" x14ac:dyDescent="0.25">
      <c r="A17" s="45" t="s">
        <v>28</v>
      </c>
      <c r="B17" s="45" t="s">
        <v>29</v>
      </c>
      <c r="C17" s="44">
        <v>2876894.67</v>
      </c>
      <c r="D17" s="44">
        <v>119617.85</v>
      </c>
      <c r="E17" s="44"/>
      <c r="F17" s="44"/>
      <c r="G17" s="44"/>
      <c r="H17" s="44"/>
      <c r="I17" s="44"/>
      <c r="J17" s="44">
        <f t="shared" si="0"/>
        <v>2996512.52</v>
      </c>
      <c r="K17" s="44">
        <v>2275652.88</v>
      </c>
      <c r="L17" s="44">
        <f t="shared" si="1"/>
        <v>720859.64000000013</v>
      </c>
      <c r="M17" s="43">
        <f t="shared" si="2"/>
        <v>0.54762828317979229</v>
      </c>
    </row>
    <row r="18" spans="1:13" ht="15.75" x14ac:dyDescent="0.25">
      <c r="A18" s="45" t="s">
        <v>30</v>
      </c>
      <c r="B18" s="45" t="s">
        <v>38</v>
      </c>
      <c r="C18" s="44">
        <v>0</v>
      </c>
      <c r="D18" s="44"/>
      <c r="E18" s="44"/>
      <c r="F18" s="44"/>
      <c r="G18" s="44"/>
      <c r="H18" s="44"/>
      <c r="I18" s="44"/>
      <c r="J18" s="44">
        <f t="shared" si="0"/>
        <v>0</v>
      </c>
      <c r="K18" s="44">
        <v>0</v>
      </c>
      <c r="L18" s="44">
        <f t="shared" si="1"/>
        <v>0</v>
      </c>
      <c r="M18" s="43">
        <f t="shared" si="2"/>
        <v>0</v>
      </c>
    </row>
    <row r="19" spans="1:13" ht="15.75" x14ac:dyDescent="0.25">
      <c r="A19" s="45" t="s">
        <v>31</v>
      </c>
      <c r="B19" s="45" t="s">
        <v>32</v>
      </c>
      <c r="C19" s="44">
        <v>1204629.27</v>
      </c>
      <c r="D19" s="44">
        <v>165119.51999999999</v>
      </c>
      <c r="E19" s="44"/>
      <c r="F19" s="44"/>
      <c r="G19" s="44"/>
      <c r="H19" s="44">
        <v>129232.37</v>
      </c>
      <c r="I19" s="44"/>
      <c r="J19" s="44">
        <f t="shared" si="0"/>
        <v>1498981.1600000001</v>
      </c>
      <c r="K19" s="44">
        <v>1546808.39</v>
      </c>
      <c r="L19" s="44">
        <f t="shared" si="1"/>
        <v>-47827.229999999749</v>
      </c>
      <c r="M19" s="43">
        <f t="shared" si="2"/>
        <v>0.37223428514448942</v>
      </c>
    </row>
    <row r="20" spans="1:13" ht="15.75" x14ac:dyDescent="0.25">
      <c r="A20" s="45" t="s">
        <v>33</v>
      </c>
      <c r="B20" s="45" t="s">
        <v>34</v>
      </c>
      <c r="C20" s="44">
        <v>20000</v>
      </c>
      <c r="D20" s="44"/>
      <c r="E20" s="44"/>
      <c r="F20" s="44"/>
      <c r="G20" s="44"/>
      <c r="H20" s="44"/>
      <c r="I20" s="44"/>
      <c r="J20" s="44">
        <f t="shared" si="0"/>
        <v>20000</v>
      </c>
      <c r="K20" s="44">
        <v>0</v>
      </c>
      <c r="L20" s="44">
        <f t="shared" si="1"/>
        <v>20000</v>
      </c>
      <c r="M20" s="43">
        <f t="shared" si="2"/>
        <v>0</v>
      </c>
    </row>
    <row r="21" spans="1:13" ht="16.5" thickBot="1" x14ac:dyDescent="0.3">
      <c r="A21" s="46" t="s">
        <v>37</v>
      </c>
      <c r="B21" s="46" t="s">
        <v>39</v>
      </c>
      <c r="C21" s="47">
        <v>142200</v>
      </c>
      <c r="D21" s="47"/>
      <c r="E21" s="47"/>
      <c r="F21" s="47"/>
      <c r="G21" s="47"/>
      <c r="H21" s="47"/>
      <c r="I21" s="47"/>
      <c r="J21" s="44">
        <f t="shared" si="0"/>
        <v>142200</v>
      </c>
      <c r="K21" s="44">
        <v>138191.28</v>
      </c>
      <c r="L21" s="44">
        <f t="shared" si="1"/>
        <v>4008.7200000000012</v>
      </c>
      <c r="M21" s="43">
        <f t="shared" si="2"/>
        <v>3.3255271083706746E-2</v>
      </c>
    </row>
    <row r="22" spans="1:13" ht="16.5" thickBot="1" x14ac:dyDescent="0.3">
      <c r="A22" s="48"/>
      <c r="B22" s="49" t="s">
        <v>40</v>
      </c>
      <c r="C22" s="50">
        <f>SUM(C10:C21)</f>
        <v>5636660.8699999992</v>
      </c>
      <c r="D22" s="50">
        <f t="shared" ref="D22:I22" si="3">SUM(D11:D21)</f>
        <v>284737.37</v>
      </c>
      <c r="E22" s="50">
        <f t="shared" si="3"/>
        <v>0</v>
      </c>
      <c r="F22" s="50">
        <f t="shared" si="3"/>
        <v>0</v>
      </c>
      <c r="G22" s="50">
        <f t="shared" si="3"/>
        <v>0</v>
      </c>
      <c r="H22" s="50">
        <f t="shared" si="3"/>
        <v>129232.37</v>
      </c>
      <c r="I22" s="50">
        <f t="shared" si="3"/>
        <v>0</v>
      </c>
      <c r="J22" s="50">
        <f>SUM(J10:J21)</f>
        <v>6050630.6100000003</v>
      </c>
      <c r="K22" s="50">
        <f>SUM(K10:K21)</f>
        <v>4155469.9599999995</v>
      </c>
      <c r="L22" s="50">
        <f t="shared" ref="L22" si="4">SUM(L10:L21)</f>
        <v>1895160.6500000004</v>
      </c>
      <c r="M22" s="43"/>
    </row>
    <row r="23" spans="1:13" x14ac:dyDescent="0.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15.75" x14ac:dyDescent="0.25">
      <c r="A24" s="41" t="s">
        <v>41</v>
      </c>
      <c r="B24" s="41" t="s">
        <v>42</v>
      </c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54"/>
    </row>
    <row r="25" spans="1:13" ht="15.75" x14ac:dyDescent="0.25">
      <c r="A25" s="41"/>
      <c r="B25" s="41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54"/>
    </row>
    <row r="26" spans="1:13" ht="15.75" x14ac:dyDescent="0.25">
      <c r="A26" s="55">
        <v>0</v>
      </c>
      <c r="B26" s="56" t="s">
        <v>43</v>
      </c>
      <c r="C26" s="42"/>
      <c r="D26" s="44"/>
      <c r="E26" s="44"/>
      <c r="F26" s="60"/>
      <c r="G26" s="60"/>
      <c r="H26" s="44"/>
      <c r="I26" s="44"/>
      <c r="J26" s="44"/>
      <c r="K26" s="44"/>
      <c r="L26" s="44"/>
      <c r="M26" s="54"/>
    </row>
    <row r="27" spans="1:13" x14ac:dyDescent="0.2">
      <c r="A27" s="57" t="s">
        <v>44</v>
      </c>
      <c r="B27" s="45" t="s">
        <v>45</v>
      </c>
      <c r="C27" s="44">
        <v>824889</v>
      </c>
      <c r="D27" s="44"/>
      <c r="E27" s="44"/>
      <c r="F27" s="60"/>
      <c r="G27" s="60"/>
      <c r="H27" s="44"/>
      <c r="I27" s="44">
        <v>45000</v>
      </c>
      <c r="J27" s="44">
        <f t="shared" ref="J27:J38" si="5">C27+D27-E27+F27-G27+H27-I27</f>
        <v>779889</v>
      </c>
      <c r="K27" s="44">
        <v>569517</v>
      </c>
      <c r="L27" s="44">
        <f t="shared" ref="L27:L94" si="6">J27-K27</f>
        <v>210372</v>
      </c>
      <c r="M27" s="54">
        <f t="shared" ref="M27:M38" si="7">K27/$K$137</f>
        <v>0.13388580183383611</v>
      </c>
    </row>
    <row r="28" spans="1:13" x14ac:dyDescent="0.2">
      <c r="A28" s="57" t="s">
        <v>46</v>
      </c>
      <c r="B28" s="45" t="s">
        <v>47</v>
      </c>
      <c r="C28" s="44">
        <v>4500</v>
      </c>
      <c r="D28" s="44"/>
      <c r="E28" s="44"/>
      <c r="F28" s="60"/>
      <c r="G28" s="60"/>
      <c r="H28" s="44"/>
      <c r="I28" s="44"/>
      <c r="J28" s="44">
        <f t="shared" si="5"/>
        <v>4500</v>
      </c>
      <c r="K28" s="44">
        <v>3375</v>
      </c>
      <c r="L28" s="44">
        <f t="shared" si="6"/>
        <v>1125</v>
      </c>
      <c r="M28" s="54">
        <f t="shared" si="7"/>
        <v>7.9341719595586594E-4</v>
      </c>
    </row>
    <row r="29" spans="1:13" x14ac:dyDescent="0.2">
      <c r="A29" s="57" t="s">
        <v>48</v>
      </c>
      <c r="B29" s="45" t="s">
        <v>49</v>
      </c>
      <c r="C29" s="44">
        <v>187050</v>
      </c>
      <c r="D29" s="44"/>
      <c r="E29" s="44"/>
      <c r="F29" s="60">
        <v>2750</v>
      </c>
      <c r="G29" s="60"/>
      <c r="H29" s="44">
        <v>45000</v>
      </c>
      <c r="I29" s="44"/>
      <c r="J29" s="44">
        <f t="shared" si="5"/>
        <v>234800</v>
      </c>
      <c r="K29" s="44">
        <v>144550</v>
      </c>
      <c r="L29" s="44">
        <f t="shared" si="6"/>
        <v>90250</v>
      </c>
      <c r="M29" s="54">
        <f t="shared" si="7"/>
        <v>3.3981764644569014E-2</v>
      </c>
    </row>
    <row r="30" spans="1:13" x14ac:dyDescent="0.2">
      <c r="A30" s="57" t="s">
        <v>50</v>
      </c>
      <c r="B30" s="45" t="s">
        <v>51</v>
      </c>
      <c r="C30" s="44">
        <v>0</v>
      </c>
      <c r="D30" s="44"/>
      <c r="E30" s="44"/>
      <c r="F30" s="60"/>
      <c r="G30" s="60"/>
      <c r="H30" s="44"/>
      <c r="I30" s="44"/>
      <c r="J30" s="44">
        <f t="shared" si="5"/>
        <v>0</v>
      </c>
      <c r="K30" s="44">
        <v>0</v>
      </c>
      <c r="L30" s="44">
        <f t="shared" si="6"/>
        <v>0</v>
      </c>
      <c r="M30" s="54">
        <f t="shared" si="7"/>
        <v>0</v>
      </c>
    </row>
    <row r="31" spans="1:13" ht="15" hidden="1" customHeight="1" x14ac:dyDescent="0.2">
      <c r="A31" s="57" t="s">
        <v>52</v>
      </c>
      <c r="B31" s="45" t="s">
        <v>51</v>
      </c>
      <c r="C31" s="44">
        <v>0</v>
      </c>
      <c r="D31" s="44"/>
      <c r="E31" s="44"/>
      <c r="F31" s="60"/>
      <c r="G31" s="60"/>
      <c r="H31" s="44"/>
      <c r="I31" s="44"/>
      <c r="J31" s="44">
        <f t="shared" si="5"/>
        <v>0</v>
      </c>
      <c r="K31" s="44">
        <v>0</v>
      </c>
      <c r="L31" s="44">
        <f t="shared" si="6"/>
        <v>0</v>
      </c>
      <c r="M31" s="54">
        <f t="shared" si="7"/>
        <v>0</v>
      </c>
    </row>
    <row r="32" spans="1:13" ht="15" hidden="1" customHeight="1" x14ac:dyDescent="0.2">
      <c r="A32" s="57" t="s">
        <v>53</v>
      </c>
      <c r="B32" s="45" t="s">
        <v>54</v>
      </c>
      <c r="C32" s="44">
        <v>17383.2</v>
      </c>
      <c r="D32" s="44"/>
      <c r="E32" s="44"/>
      <c r="F32" s="60"/>
      <c r="G32" s="60"/>
      <c r="H32" s="44"/>
      <c r="I32" s="44"/>
      <c r="J32" s="44">
        <f t="shared" si="5"/>
        <v>17383.2</v>
      </c>
      <c r="K32" s="44">
        <v>17035.8</v>
      </c>
      <c r="L32" s="44">
        <f t="shared" si="6"/>
        <v>347.40000000000146</v>
      </c>
      <c r="M32" s="54">
        <f t="shared" si="7"/>
        <v>4.0048879012933155E-3</v>
      </c>
    </row>
    <row r="33" spans="1:13" x14ac:dyDescent="0.2">
      <c r="A33" s="57" t="s">
        <v>55</v>
      </c>
      <c r="B33" s="45" t="s">
        <v>56</v>
      </c>
      <c r="C33" s="44">
        <v>28871.199999999997</v>
      </c>
      <c r="D33" s="44"/>
      <c r="E33" s="44"/>
      <c r="F33" s="60">
        <v>5500</v>
      </c>
      <c r="G33" s="60"/>
      <c r="H33" s="44"/>
      <c r="I33" s="44"/>
      <c r="J33" s="44">
        <f t="shared" si="5"/>
        <v>34371.199999999997</v>
      </c>
      <c r="K33" s="44">
        <v>19689.86</v>
      </c>
      <c r="L33" s="44">
        <f t="shared" si="6"/>
        <v>14681.339999999997</v>
      </c>
      <c r="M33" s="54">
        <f t="shared" si="7"/>
        <v>4.6288217807299451E-3</v>
      </c>
    </row>
    <row r="34" spans="1:13" x14ac:dyDescent="0.2">
      <c r="A34" s="57" t="s">
        <v>57</v>
      </c>
      <c r="B34" s="45" t="s">
        <v>58</v>
      </c>
      <c r="C34" s="44">
        <v>91096.4</v>
      </c>
      <c r="D34" s="44"/>
      <c r="E34" s="44"/>
      <c r="F34" s="60">
        <v>750</v>
      </c>
      <c r="G34" s="60"/>
      <c r="H34" s="44"/>
      <c r="I34" s="44"/>
      <c r="J34" s="44">
        <f t="shared" si="5"/>
        <v>91846.399999999994</v>
      </c>
      <c r="K34" s="44">
        <v>62868.38</v>
      </c>
      <c r="L34" s="44">
        <f t="shared" si="6"/>
        <v>28978.019999999997</v>
      </c>
      <c r="M34" s="54">
        <f t="shared" si="7"/>
        <v>1.47795122293001E-2</v>
      </c>
    </row>
    <row r="35" spans="1:13" x14ac:dyDescent="0.2">
      <c r="A35" s="57" t="s">
        <v>59</v>
      </c>
      <c r="B35" s="45" t="s">
        <v>60</v>
      </c>
      <c r="C35" s="44">
        <v>8537.5999999999985</v>
      </c>
      <c r="D35" s="44"/>
      <c r="E35" s="44"/>
      <c r="F35" s="60">
        <v>250</v>
      </c>
      <c r="G35" s="60"/>
      <c r="H35" s="44"/>
      <c r="I35" s="44"/>
      <c r="J35" s="44">
        <f t="shared" si="5"/>
        <v>8787.5999999999985</v>
      </c>
      <c r="K35" s="44">
        <v>5892.07</v>
      </c>
      <c r="L35" s="44">
        <f t="shared" si="6"/>
        <v>2895.5299999999988</v>
      </c>
      <c r="M35" s="54">
        <f t="shared" si="7"/>
        <v>1.3851465652668677E-3</v>
      </c>
    </row>
    <row r="36" spans="1:13" x14ac:dyDescent="0.2">
      <c r="A36" s="57" t="s">
        <v>61</v>
      </c>
      <c r="B36" s="45" t="s">
        <v>62</v>
      </c>
      <c r="C36" s="44">
        <v>74790.75</v>
      </c>
      <c r="D36" s="44"/>
      <c r="E36" s="44"/>
      <c r="F36" s="60"/>
      <c r="G36" s="60"/>
      <c r="H36" s="44"/>
      <c r="I36" s="44"/>
      <c r="J36" s="44">
        <f t="shared" si="5"/>
        <v>74790.75</v>
      </c>
      <c r="K36" s="44">
        <v>0</v>
      </c>
      <c r="L36" s="44">
        <f t="shared" si="6"/>
        <v>74790.75</v>
      </c>
      <c r="M36" s="54">
        <f t="shared" si="7"/>
        <v>0</v>
      </c>
    </row>
    <row r="37" spans="1:13" x14ac:dyDescent="0.2">
      <c r="A37" s="57" t="s">
        <v>63</v>
      </c>
      <c r="B37" s="45" t="s">
        <v>269</v>
      </c>
      <c r="C37" s="44">
        <v>74790.75</v>
      </c>
      <c r="D37" s="44"/>
      <c r="E37" s="44"/>
      <c r="F37" s="60"/>
      <c r="G37" s="60"/>
      <c r="H37" s="44"/>
      <c r="I37" s="44"/>
      <c r="J37" s="44">
        <f t="shared" si="5"/>
        <v>74790.75</v>
      </c>
      <c r="K37" s="44">
        <v>65953</v>
      </c>
      <c r="L37" s="44">
        <f t="shared" si="6"/>
        <v>8837.75</v>
      </c>
      <c r="M37" s="54">
        <f t="shared" si="7"/>
        <v>1.5504664985148808E-2</v>
      </c>
    </row>
    <row r="38" spans="1:13" x14ac:dyDescent="0.2">
      <c r="A38" s="57" t="s">
        <v>65</v>
      </c>
      <c r="B38" s="45" t="s">
        <v>66</v>
      </c>
      <c r="C38" s="44">
        <v>4400</v>
      </c>
      <c r="D38" s="44"/>
      <c r="E38" s="44"/>
      <c r="F38" s="60"/>
      <c r="G38" s="60"/>
      <c r="H38" s="44"/>
      <c r="I38" s="44"/>
      <c r="J38" s="44">
        <f t="shared" si="5"/>
        <v>4400</v>
      </c>
      <c r="K38" s="44">
        <v>0</v>
      </c>
      <c r="L38" s="44">
        <f t="shared" si="6"/>
        <v>4400</v>
      </c>
      <c r="M38" s="54">
        <f t="shared" si="7"/>
        <v>0</v>
      </c>
    </row>
    <row r="39" spans="1:13" x14ac:dyDescent="0.2">
      <c r="A39" s="57"/>
      <c r="B39" s="45"/>
      <c r="C39" s="44"/>
      <c r="D39" s="44"/>
      <c r="E39" s="44"/>
      <c r="F39" s="60"/>
      <c r="G39" s="60"/>
      <c r="H39" s="44"/>
      <c r="I39" s="44"/>
      <c r="J39" s="44"/>
      <c r="K39" s="44"/>
      <c r="L39" s="44"/>
      <c r="M39" s="54"/>
    </row>
    <row r="40" spans="1:13" x14ac:dyDescent="0.2">
      <c r="A40" s="57"/>
      <c r="B40" s="45"/>
      <c r="C40" s="44"/>
      <c r="D40" s="44"/>
      <c r="E40" s="44"/>
      <c r="F40" s="60"/>
      <c r="G40" s="60"/>
      <c r="H40" s="44"/>
      <c r="I40" s="44"/>
      <c r="J40" s="44"/>
      <c r="K40" s="44"/>
      <c r="L40" s="44"/>
      <c r="M40" s="54"/>
    </row>
    <row r="41" spans="1:13" ht="15.75" x14ac:dyDescent="0.25">
      <c r="A41" s="55">
        <v>1</v>
      </c>
      <c r="B41" s="56" t="s">
        <v>67</v>
      </c>
      <c r="C41" s="42"/>
      <c r="D41" s="44"/>
      <c r="E41" s="44"/>
      <c r="F41" s="60"/>
      <c r="G41" s="60"/>
      <c r="H41" s="44"/>
      <c r="I41" s="44"/>
      <c r="J41" s="44"/>
      <c r="K41" s="44"/>
      <c r="L41" s="44"/>
      <c r="M41" s="54"/>
    </row>
    <row r="42" spans="1:13" x14ac:dyDescent="0.2">
      <c r="A42" s="57" t="s">
        <v>68</v>
      </c>
      <c r="B42" s="45" t="s">
        <v>69</v>
      </c>
      <c r="C42" s="44">
        <v>16425</v>
      </c>
      <c r="D42" s="44"/>
      <c r="E42" s="44"/>
      <c r="F42" s="60"/>
      <c r="G42" s="60"/>
      <c r="H42" s="44"/>
      <c r="I42" s="44"/>
      <c r="J42" s="44">
        <f t="shared" ref="J42:J108" si="8">C42+D42-E42+F42-G42+H42-I42</f>
        <v>16425</v>
      </c>
      <c r="K42" s="44">
        <v>9248.7899999999991</v>
      </c>
      <c r="L42" s="44">
        <f t="shared" si="6"/>
        <v>7176.2100000000009</v>
      </c>
      <c r="M42" s="54">
        <f t="shared" ref="M42:M76" si="9">K42/$K$137</f>
        <v>2.1742663786028598E-3</v>
      </c>
    </row>
    <row r="43" spans="1:13" x14ac:dyDescent="0.2">
      <c r="A43" s="57" t="s">
        <v>70</v>
      </c>
      <c r="B43" s="45" t="s">
        <v>71</v>
      </c>
      <c r="C43" s="44">
        <v>28500</v>
      </c>
      <c r="D43" s="44"/>
      <c r="E43" s="44"/>
      <c r="F43" s="60"/>
      <c r="G43" s="60"/>
      <c r="H43" s="44"/>
      <c r="I43" s="44"/>
      <c r="J43" s="44">
        <f t="shared" si="8"/>
        <v>28500</v>
      </c>
      <c r="K43" s="44">
        <v>18084.510000000002</v>
      </c>
      <c r="L43" s="44">
        <f t="shared" si="6"/>
        <v>10415.489999999998</v>
      </c>
      <c r="M43" s="54">
        <f t="shared" si="9"/>
        <v>4.2514255450180199E-3</v>
      </c>
    </row>
    <row r="44" spans="1:13" x14ac:dyDescent="0.2">
      <c r="A44" s="57" t="s">
        <v>72</v>
      </c>
      <c r="B44" s="45" t="s">
        <v>73</v>
      </c>
      <c r="C44" s="44">
        <v>1000</v>
      </c>
      <c r="D44" s="44">
        <v>2850</v>
      </c>
      <c r="E44" s="44"/>
      <c r="F44" s="60"/>
      <c r="G44" s="60"/>
      <c r="H44" s="44"/>
      <c r="I44" s="44"/>
      <c r="J44" s="44">
        <f t="shared" si="8"/>
        <v>3850</v>
      </c>
      <c r="K44" s="44">
        <v>971.65</v>
      </c>
      <c r="L44" s="44">
        <f t="shared" si="6"/>
        <v>2878.35</v>
      </c>
      <c r="M44" s="54">
        <f t="shared" si="9"/>
        <v>2.2842187213348655E-4</v>
      </c>
    </row>
    <row r="45" spans="1:13" x14ac:dyDescent="0.2">
      <c r="A45" s="57" t="s">
        <v>74</v>
      </c>
      <c r="B45" s="45" t="s">
        <v>75</v>
      </c>
      <c r="C45" s="44">
        <v>11800</v>
      </c>
      <c r="D45" s="44"/>
      <c r="E45" s="44"/>
      <c r="F45" s="60"/>
      <c r="G45" s="60"/>
      <c r="H45" s="44"/>
      <c r="I45" s="44"/>
      <c r="J45" s="44">
        <f t="shared" si="8"/>
        <v>11800</v>
      </c>
      <c r="K45" s="44">
        <v>2720</v>
      </c>
      <c r="L45" s="44">
        <f t="shared" si="6"/>
        <v>9080</v>
      </c>
      <c r="M45" s="54">
        <f t="shared" si="9"/>
        <v>6.3943548829628301E-4</v>
      </c>
    </row>
    <row r="46" spans="1:13" x14ac:dyDescent="0.2">
      <c r="A46" s="57" t="s">
        <v>76</v>
      </c>
      <c r="B46" s="45" t="s">
        <v>77</v>
      </c>
      <c r="C46" s="44">
        <v>14850</v>
      </c>
      <c r="D46" s="44"/>
      <c r="E46" s="44"/>
      <c r="F46" s="60"/>
      <c r="G46" s="60"/>
      <c r="H46" s="44"/>
      <c r="I46" s="44"/>
      <c r="J46" s="44">
        <f t="shared" si="8"/>
        <v>14850</v>
      </c>
      <c r="K46" s="44">
        <v>7316</v>
      </c>
      <c r="L46" s="44">
        <f t="shared" si="6"/>
        <v>7534</v>
      </c>
      <c r="M46" s="54">
        <f t="shared" si="9"/>
        <v>1.7198933942557378E-3</v>
      </c>
    </row>
    <row r="47" spans="1:13" x14ac:dyDescent="0.2">
      <c r="A47" s="57" t="s">
        <v>78</v>
      </c>
      <c r="B47" s="45" t="s">
        <v>79</v>
      </c>
      <c r="C47" s="44">
        <v>1101846</v>
      </c>
      <c r="D47" s="44"/>
      <c r="E47" s="44"/>
      <c r="F47" s="60">
        <f>88750+61000</f>
        <v>149750</v>
      </c>
      <c r="G47" s="60"/>
      <c r="H47" s="44">
        <v>209732.37</v>
      </c>
      <c r="I47" s="44"/>
      <c r="J47" s="44">
        <f t="shared" si="8"/>
        <v>1461328.37</v>
      </c>
      <c r="K47" s="44">
        <v>1378731.1300000001</v>
      </c>
      <c r="L47" s="44">
        <f t="shared" si="6"/>
        <v>82597.239999999991</v>
      </c>
      <c r="M47" s="54">
        <f t="shared" si="9"/>
        <v>0.32412118137530743</v>
      </c>
    </row>
    <row r="48" spans="1:13" x14ac:dyDescent="0.2">
      <c r="A48" s="57" t="s">
        <v>80</v>
      </c>
      <c r="B48" s="45" t="s">
        <v>81</v>
      </c>
      <c r="C48" s="44">
        <v>0</v>
      </c>
      <c r="D48" s="44"/>
      <c r="E48" s="44"/>
      <c r="F48" s="60"/>
      <c r="G48" s="60"/>
      <c r="H48" s="44"/>
      <c r="I48" s="44"/>
      <c r="J48" s="44">
        <f t="shared" si="8"/>
        <v>0</v>
      </c>
      <c r="K48" s="44">
        <v>0</v>
      </c>
      <c r="L48" s="44">
        <f t="shared" si="6"/>
        <v>0</v>
      </c>
      <c r="M48" s="54">
        <f t="shared" si="9"/>
        <v>0</v>
      </c>
    </row>
    <row r="49" spans="1:13" ht="15" hidden="1" customHeight="1" x14ac:dyDescent="0.2">
      <c r="A49" s="57" t="s">
        <v>82</v>
      </c>
      <c r="B49" s="45" t="s">
        <v>83</v>
      </c>
      <c r="C49" s="44">
        <v>0</v>
      </c>
      <c r="D49" s="44"/>
      <c r="E49" s="44"/>
      <c r="F49" s="60"/>
      <c r="G49" s="60"/>
      <c r="H49" s="44"/>
      <c r="I49" s="44"/>
      <c r="J49" s="44">
        <f t="shared" si="8"/>
        <v>0</v>
      </c>
      <c r="K49" s="44">
        <v>0</v>
      </c>
      <c r="L49" s="44">
        <f t="shared" si="6"/>
        <v>0</v>
      </c>
      <c r="M49" s="54">
        <f t="shared" si="9"/>
        <v>0</v>
      </c>
    </row>
    <row r="50" spans="1:13" ht="15" hidden="1" customHeight="1" x14ac:dyDescent="0.2">
      <c r="A50" s="57" t="s">
        <v>84</v>
      </c>
      <c r="B50" s="45" t="s">
        <v>85</v>
      </c>
      <c r="C50" s="44">
        <v>190680</v>
      </c>
      <c r="D50" s="44"/>
      <c r="E50" s="44"/>
      <c r="F50" s="60"/>
      <c r="G50" s="60"/>
      <c r="H50" s="44"/>
      <c r="I50" s="44"/>
      <c r="J50" s="44">
        <f t="shared" si="8"/>
        <v>190680</v>
      </c>
      <c r="K50" s="44">
        <v>138932.23000000001</v>
      </c>
      <c r="L50" s="44">
        <f t="shared" si="6"/>
        <v>51747.76999999999</v>
      </c>
      <c r="M50" s="54">
        <f t="shared" si="9"/>
        <v>3.2661102327257906E-2</v>
      </c>
    </row>
    <row r="51" spans="1:13" x14ac:dyDescent="0.2">
      <c r="A51" s="57" t="s">
        <v>86</v>
      </c>
      <c r="B51" s="45" t="s">
        <v>87</v>
      </c>
      <c r="C51" s="44">
        <v>450745</v>
      </c>
      <c r="D51" s="44"/>
      <c r="E51" s="44"/>
      <c r="F51" s="60"/>
      <c r="G51" s="60">
        <v>61000</v>
      </c>
      <c r="H51" s="44">
        <v>37946</v>
      </c>
      <c r="I51" s="44"/>
      <c r="J51" s="44">
        <f t="shared" si="8"/>
        <v>427691</v>
      </c>
      <c r="K51" s="44">
        <v>376402.1</v>
      </c>
      <c r="L51" s="44">
        <f t="shared" si="6"/>
        <v>51288.900000000023</v>
      </c>
      <c r="M51" s="54">
        <f t="shared" si="9"/>
        <v>8.848708110634057E-2</v>
      </c>
    </row>
    <row r="52" spans="1:13" x14ac:dyDescent="0.2">
      <c r="A52" s="57" t="s">
        <v>88</v>
      </c>
      <c r="B52" s="45" t="s">
        <v>89</v>
      </c>
      <c r="C52" s="44">
        <v>21750</v>
      </c>
      <c r="D52" s="44"/>
      <c r="E52" s="44"/>
      <c r="F52" s="60"/>
      <c r="G52" s="60"/>
      <c r="H52" s="44"/>
      <c r="I52" s="44"/>
      <c r="J52" s="44">
        <f t="shared" si="8"/>
        <v>21750</v>
      </c>
      <c r="K52" s="44">
        <v>13000</v>
      </c>
      <c r="L52" s="44">
        <f t="shared" si="6"/>
        <v>8750</v>
      </c>
      <c r="M52" s="54">
        <f t="shared" si="9"/>
        <v>3.0561254955337055E-3</v>
      </c>
    </row>
    <row r="53" spans="1:13" x14ac:dyDescent="0.2">
      <c r="A53" s="57" t="s">
        <v>90</v>
      </c>
      <c r="B53" s="45" t="s">
        <v>91</v>
      </c>
      <c r="C53" s="44">
        <v>45600</v>
      </c>
      <c r="D53" s="44">
        <v>34119.519999999997</v>
      </c>
      <c r="E53" s="44"/>
      <c r="F53" s="60"/>
      <c r="G53" s="60">
        <v>40000</v>
      </c>
      <c r="H53" s="44"/>
      <c r="I53" s="44"/>
      <c r="J53" s="44">
        <f t="shared" si="8"/>
        <v>39719.51999999999</v>
      </c>
      <c r="K53" s="44">
        <v>38853.67</v>
      </c>
      <c r="L53" s="44">
        <f t="shared" si="6"/>
        <v>865.84999999999127</v>
      </c>
      <c r="M53" s="54">
        <f t="shared" si="9"/>
        <v>9.1339762678502353E-3</v>
      </c>
    </row>
    <row r="54" spans="1:13" x14ac:dyDescent="0.2">
      <c r="A54" s="57" t="s">
        <v>92</v>
      </c>
      <c r="B54" s="45" t="s">
        <v>93</v>
      </c>
      <c r="C54" s="44">
        <v>71000</v>
      </c>
      <c r="D54" s="44"/>
      <c r="E54" s="44"/>
      <c r="F54" s="60"/>
      <c r="G54" s="60"/>
      <c r="H54" s="44"/>
      <c r="I54" s="44">
        <v>42400</v>
      </c>
      <c r="J54" s="44">
        <f t="shared" si="8"/>
        <v>28600</v>
      </c>
      <c r="K54" s="44">
        <v>0</v>
      </c>
      <c r="L54" s="44">
        <f t="shared" si="6"/>
        <v>28600</v>
      </c>
      <c r="M54" s="54">
        <f t="shared" si="9"/>
        <v>0</v>
      </c>
    </row>
    <row r="55" spans="1:13" x14ac:dyDescent="0.2">
      <c r="A55" s="57" t="s">
        <v>94</v>
      </c>
      <c r="B55" s="45" t="s">
        <v>95</v>
      </c>
      <c r="C55" s="44">
        <v>0</v>
      </c>
      <c r="D55" s="44"/>
      <c r="E55" s="44"/>
      <c r="F55" s="60"/>
      <c r="G55" s="60"/>
      <c r="H55" s="44"/>
      <c r="I55" s="44"/>
      <c r="J55" s="44">
        <f t="shared" si="8"/>
        <v>0</v>
      </c>
      <c r="K55" s="44">
        <v>0</v>
      </c>
      <c r="L55" s="44">
        <f t="shared" si="6"/>
        <v>0</v>
      </c>
      <c r="M55" s="54">
        <f t="shared" si="9"/>
        <v>0</v>
      </c>
    </row>
    <row r="56" spans="1:13" ht="15" hidden="1" customHeight="1" x14ac:dyDescent="0.2">
      <c r="A56" s="57" t="s">
        <v>96</v>
      </c>
      <c r="B56" s="45" t="s">
        <v>97</v>
      </c>
      <c r="C56" s="44">
        <v>5000</v>
      </c>
      <c r="D56" s="44">
        <v>7500</v>
      </c>
      <c r="E56" s="44"/>
      <c r="F56" s="60"/>
      <c r="G56" s="60"/>
      <c r="H56" s="44"/>
      <c r="I56" s="44"/>
      <c r="J56" s="44">
        <f t="shared" si="8"/>
        <v>12500</v>
      </c>
      <c r="K56" s="44">
        <v>1740</v>
      </c>
      <c r="L56" s="44">
        <f t="shared" si="6"/>
        <v>10760</v>
      </c>
      <c r="M56" s="54">
        <f t="shared" si="9"/>
        <v>4.0905064324835751E-4</v>
      </c>
    </row>
    <row r="57" spans="1:13" x14ac:dyDescent="0.2">
      <c r="A57" s="57" t="s">
        <v>98</v>
      </c>
      <c r="B57" s="45" t="s">
        <v>99</v>
      </c>
      <c r="C57" s="44">
        <v>3504.32</v>
      </c>
      <c r="D57" s="44"/>
      <c r="E57" s="44"/>
      <c r="F57" s="60"/>
      <c r="G57" s="60"/>
      <c r="H57" s="44"/>
      <c r="I57" s="44"/>
      <c r="J57" s="44">
        <f t="shared" si="8"/>
        <v>3504.32</v>
      </c>
      <c r="K57" s="44">
        <v>805</v>
      </c>
      <c r="L57" s="44">
        <f t="shared" si="6"/>
        <v>2699.32</v>
      </c>
      <c r="M57" s="54">
        <f t="shared" si="9"/>
        <v>1.8924469414651024E-4</v>
      </c>
    </row>
    <row r="58" spans="1:13" x14ac:dyDescent="0.2">
      <c r="A58" s="57" t="s">
        <v>100</v>
      </c>
      <c r="B58" s="45" t="s">
        <v>101</v>
      </c>
      <c r="C58" s="44">
        <v>9000</v>
      </c>
      <c r="D58" s="44"/>
      <c r="E58" s="44"/>
      <c r="F58" s="60"/>
      <c r="G58" s="60"/>
      <c r="H58" s="44"/>
      <c r="I58" s="44"/>
      <c r="J58" s="44">
        <f t="shared" si="8"/>
        <v>9000</v>
      </c>
      <c r="K58" s="44">
        <v>0</v>
      </c>
      <c r="L58" s="44">
        <f t="shared" si="6"/>
        <v>9000</v>
      </c>
      <c r="M58" s="54">
        <f t="shared" si="9"/>
        <v>0</v>
      </c>
    </row>
    <row r="59" spans="1:13" x14ac:dyDescent="0.2">
      <c r="A59" s="57" t="s">
        <v>102</v>
      </c>
      <c r="B59" s="45" t="s">
        <v>103</v>
      </c>
      <c r="C59" s="44">
        <v>9300</v>
      </c>
      <c r="D59" s="44"/>
      <c r="E59" s="44"/>
      <c r="F59" s="60">
        <v>2500</v>
      </c>
      <c r="G59" s="60"/>
      <c r="H59" s="44"/>
      <c r="I59" s="44"/>
      <c r="J59" s="44">
        <f t="shared" si="8"/>
        <v>11800</v>
      </c>
      <c r="K59" s="44">
        <v>1316.59</v>
      </c>
      <c r="L59" s="44">
        <f t="shared" si="6"/>
        <v>10483.41</v>
      </c>
      <c r="M59" s="54">
        <f t="shared" si="9"/>
        <v>3.095126358588247E-4</v>
      </c>
    </row>
    <row r="60" spans="1:13" x14ac:dyDescent="0.2">
      <c r="A60" s="57" t="s">
        <v>104</v>
      </c>
      <c r="B60" s="45" t="s">
        <v>105</v>
      </c>
      <c r="C60" s="44">
        <v>5500</v>
      </c>
      <c r="D60" s="44"/>
      <c r="E60" s="44"/>
      <c r="F60" s="60"/>
      <c r="G60" s="60"/>
      <c r="H60" s="44"/>
      <c r="I60" s="44"/>
      <c r="J60" s="44">
        <f t="shared" si="8"/>
        <v>5500</v>
      </c>
      <c r="K60" s="44">
        <v>3760</v>
      </c>
      <c r="L60" s="44">
        <f t="shared" si="6"/>
        <v>1740</v>
      </c>
      <c r="M60" s="54">
        <f t="shared" si="9"/>
        <v>8.8392552793897946E-4</v>
      </c>
    </row>
    <row r="61" spans="1:13" x14ac:dyDescent="0.2">
      <c r="A61" s="57" t="s">
        <v>240</v>
      </c>
      <c r="B61" s="45" t="s">
        <v>241</v>
      </c>
      <c r="C61" s="44">
        <v>97500</v>
      </c>
      <c r="D61" s="44"/>
      <c r="E61" s="44"/>
      <c r="F61" s="60"/>
      <c r="G61" s="60">
        <v>17000</v>
      </c>
      <c r="H61" s="44"/>
      <c r="I61" s="44">
        <v>80500</v>
      </c>
      <c r="J61" s="44">
        <f t="shared" si="8"/>
        <v>0</v>
      </c>
      <c r="K61" s="44">
        <v>0</v>
      </c>
      <c r="L61" s="44">
        <f t="shared" si="6"/>
        <v>0</v>
      </c>
      <c r="M61" s="54">
        <f t="shared" si="9"/>
        <v>0</v>
      </c>
    </row>
    <row r="62" spans="1:13" x14ac:dyDescent="0.2">
      <c r="A62" s="57" t="s">
        <v>106</v>
      </c>
      <c r="B62" s="45" t="s">
        <v>107</v>
      </c>
      <c r="C62" s="44">
        <v>19500</v>
      </c>
      <c r="D62" s="44"/>
      <c r="E62" s="44"/>
      <c r="F62" s="60"/>
      <c r="G62" s="60"/>
      <c r="H62" s="44"/>
      <c r="I62" s="44"/>
      <c r="J62" s="44">
        <f t="shared" si="8"/>
        <v>19500</v>
      </c>
      <c r="K62" s="44">
        <v>0</v>
      </c>
      <c r="L62" s="44">
        <f t="shared" si="6"/>
        <v>19500</v>
      </c>
      <c r="M62" s="54">
        <f t="shared" si="9"/>
        <v>0</v>
      </c>
    </row>
    <row r="63" spans="1:13" x14ac:dyDescent="0.2">
      <c r="A63" s="57" t="s">
        <v>108</v>
      </c>
      <c r="B63" s="45" t="s">
        <v>109</v>
      </c>
      <c r="C63" s="44">
        <v>260706.83</v>
      </c>
      <c r="D63" s="44"/>
      <c r="E63" s="44"/>
      <c r="F63" s="60"/>
      <c r="G63" s="60"/>
      <c r="H63" s="44"/>
      <c r="I63" s="44"/>
      <c r="J63" s="44">
        <f t="shared" si="8"/>
        <v>260706.83</v>
      </c>
      <c r="K63" s="44">
        <v>0</v>
      </c>
      <c r="L63" s="44">
        <f t="shared" si="6"/>
        <v>260706.83</v>
      </c>
      <c r="M63" s="54">
        <f t="shared" si="9"/>
        <v>0</v>
      </c>
    </row>
    <row r="64" spans="1:13" x14ac:dyDescent="0.2">
      <c r="A64" s="57" t="s">
        <v>110</v>
      </c>
      <c r="B64" s="45" t="s">
        <v>111</v>
      </c>
      <c r="C64" s="44">
        <v>0</v>
      </c>
      <c r="D64" s="44"/>
      <c r="E64" s="44"/>
      <c r="F64" s="60"/>
      <c r="G64" s="60"/>
      <c r="H64" s="44"/>
      <c r="I64" s="44"/>
      <c r="J64" s="44">
        <f t="shared" si="8"/>
        <v>0</v>
      </c>
      <c r="K64" s="44">
        <v>0</v>
      </c>
      <c r="L64" s="44">
        <f t="shared" si="6"/>
        <v>0</v>
      </c>
      <c r="M64" s="54">
        <f t="shared" si="9"/>
        <v>0</v>
      </c>
    </row>
    <row r="65" spans="1:13" ht="15" hidden="1" customHeight="1" x14ac:dyDescent="0.2">
      <c r="A65" s="57" t="s">
        <v>112</v>
      </c>
      <c r="B65" s="45" t="s">
        <v>113</v>
      </c>
      <c r="C65" s="44">
        <v>15500</v>
      </c>
      <c r="D65" s="44"/>
      <c r="E65" s="44"/>
      <c r="F65" s="60"/>
      <c r="G65" s="60"/>
      <c r="H65" s="44"/>
      <c r="I65" s="44"/>
      <c r="J65" s="44">
        <f t="shared" si="8"/>
        <v>15500</v>
      </c>
      <c r="K65" s="44">
        <v>8500</v>
      </c>
      <c r="L65" s="44">
        <f t="shared" si="6"/>
        <v>7000</v>
      </c>
      <c r="M65" s="54">
        <f t="shared" si="9"/>
        <v>1.9982359009258844E-3</v>
      </c>
    </row>
    <row r="66" spans="1:13" x14ac:dyDescent="0.2">
      <c r="A66" s="57" t="s">
        <v>114</v>
      </c>
      <c r="B66" s="45" t="s">
        <v>115</v>
      </c>
      <c r="C66" s="44">
        <v>54000</v>
      </c>
      <c r="D66" s="44"/>
      <c r="E66" s="44"/>
      <c r="F66" s="60"/>
      <c r="G66" s="60"/>
      <c r="H66" s="44"/>
      <c r="I66" s="44"/>
      <c r="J66" s="44">
        <f t="shared" si="8"/>
        <v>54000</v>
      </c>
      <c r="K66" s="44">
        <v>40500</v>
      </c>
      <c r="L66" s="44">
        <f t="shared" si="6"/>
        <v>13500</v>
      </c>
      <c r="M66" s="54">
        <f t="shared" si="9"/>
        <v>9.5210063514703912E-3</v>
      </c>
    </row>
    <row r="67" spans="1:13" x14ac:dyDescent="0.2">
      <c r="A67" s="57" t="s">
        <v>116</v>
      </c>
      <c r="B67" s="45" t="s">
        <v>117</v>
      </c>
      <c r="C67" s="44">
        <v>3000</v>
      </c>
      <c r="D67" s="44">
        <v>3500</v>
      </c>
      <c r="E67" s="44"/>
      <c r="F67" s="60"/>
      <c r="G67" s="60"/>
      <c r="H67" s="44"/>
      <c r="I67" s="44"/>
      <c r="J67" s="44">
        <f t="shared" si="8"/>
        <v>6500</v>
      </c>
      <c r="K67" s="44">
        <v>2865</v>
      </c>
      <c r="L67" s="44">
        <f t="shared" si="6"/>
        <v>3635</v>
      </c>
      <c r="M67" s="54">
        <f t="shared" si="9"/>
        <v>6.7352304190031285E-4</v>
      </c>
    </row>
    <row r="68" spans="1:13" x14ac:dyDescent="0.2">
      <c r="A68" s="57" t="s">
        <v>118</v>
      </c>
      <c r="B68" s="45" t="s">
        <v>119</v>
      </c>
      <c r="C68" s="44">
        <v>5250</v>
      </c>
      <c r="D68" s="44"/>
      <c r="E68" s="44"/>
      <c r="F68" s="60"/>
      <c r="G68" s="60"/>
      <c r="H68" s="44"/>
      <c r="I68" s="44"/>
      <c r="J68" s="44">
        <f t="shared" si="8"/>
        <v>5250</v>
      </c>
      <c r="K68" s="44">
        <v>3660</v>
      </c>
      <c r="L68" s="44">
        <f t="shared" si="6"/>
        <v>1590</v>
      </c>
      <c r="M68" s="54">
        <f t="shared" si="9"/>
        <v>8.6041687028102793E-4</v>
      </c>
    </row>
    <row r="69" spans="1:13" x14ac:dyDescent="0.2">
      <c r="A69" s="57" t="s">
        <v>120</v>
      </c>
      <c r="B69" s="45" t="s">
        <v>121</v>
      </c>
      <c r="C69" s="44">
        <v>8000</v>
      </c>
      <c r="D69" s="44"/>
      <c r="E69" s="44"/>
      <c r="F69" s="60"/>
      <c r="G69" s="60"/>
      <c r="H69" s="44"/>
      <c r="I69" s="44"/>
      <c r="J69" s="44">
        <f t="shared" si="8"/>
        <v>8000</v>
      </c>
      <c r="K69" s="44">
        <v>5600</v>
      </c>
      <c r="L69" s="44">
        <f t="shared" si="6"/>
        <v>2400</v>
      </c>
      <c r="M69" s="54">
        <f t="shared" si="9"/>
        <v>1.3164848288452886E-3</v>
      </c>
    </row>
    <row r="70" spans="1:13" x14ac:dyDescent="0.2">
      <c r="A70" s="57" t="s">
        <v>122</v>
      </c>
      <c r="B70" s="45" t="s">
        <v>123</v>
      </c>
      <c r="C70" s="44">
        <v>20000</v>
      </c>
      <c r="D70" s="44">
        <v>8500</v>
      </c>
      <c r="E70" s="44"/>
      <c r="F70" s="60"/>
      <c r="G70" s="60"/>
      <c r="H70" s="44"/>
      <c r="I70" s="44"/>
      <c r="J70" s="44">
        <f t="shared" si="8"/>
        <v>28500</v>
      </c>
      <c r="K70" s="44">
        <v>6000</v>
      </c>
      <c r="L70" s="44">
        <f t="shared" si="6"/>
        <v>22500</v>
      </c>
      <c r="M70" s="54">
        <f t="shared" si="9"/>
        <v>1.4105194594770949E-3</v>
      </c>
    </row>
    <row r="71" spans="1:13" x14ac:dyDescent="0.2">
      <c r="A71" s="57" t="s">
        <v>124</v>
      </c>
      <c r="B71" s="45" t="s">
        <v>125</v>
      </c>
      <c r="C71" s="44">
        <v>226800</v>
      </c>
      <c r="D71" s="44">
        <v>25117.85</v>
      </c>
      <c r="E71" s="44"/>
      <c r="F71" s="60"/>
      <c r="G71" s="60"/>
      <c r="H71" s="44"/>
      <c r="I71" s="44"/>
      <c r="J71" s="44">
        <f t="shared" si="8"/>
        <v>251917.85</v>
      </c>
      <c r="K71" s="44">
        <v>183575</v>
      </c>
      <c r="L71" s="44">
        <f t="shared" si="6"/>
        <v>68342.850000000006</v>
      </c>
      <c r="M71" s="54">
        <f t="shared" si="9"/>
        <v>4.3156018295584617E-2</v>
      </c>
    </row>
    <row r="72" spans="1:13" x14ac:dyDescent="0.2">
      <c r="A72" s="57" t="s">
        <v>126</v>
      </c>
      <c r="B72" s="45" t="s">
        <v>127</v>
      </c>
      <c r="C72" s="44">
        <v>8200</v>
      </c>
      <c r="D72" s="44"/>
      <c r="E72" s="44"/>
      <c r="F72" s="60"/>
      <c r="G72" s="60"/>
      <c r="H72" s="44"/>
      <c r="I72" s="44"/>
      <c r="J72" s="44">
        <f t="shared" si="8"/>
        <v>8200</v>
      </c>
      <c r="K72" s="44">
        <v>7071.67</v>
      </c>
      <c r="L72" s="44">
        <f t="shared" si="6"/>
        <v>1128.33</v>
      </c>
      <c r="M72" s="54">
        <f t="shared" si="9"/>
        <v>1.6624546910000647E-3</v>
      </c>
    </row>
    <row r="73" spans="1:13" x14ac:dyDescent="0.2">
      <c r="A73" s="57" t="s">
        <v>128</v>
      </c>
      <c r="B73" s="45" t="s">
        <v>129</v>
      </c>
      <c r="C73" s="44">
        <v>2500</v>
      </c>
      <c r="D73" s="44"/>
      <c r="E73" s="44"/>
      <c r="F73" s="60"/>
      <c r="G73" s="60"/>
      <c r="H73" s="44"/>
      <c r="I73" s="44"/>
      <c r="J73" s="44">
        <f t="shared" si="8"/>
        <v>2500</v>
      </c>
      <c r="K73" s="44">
        <v>1612.7999999999997</v>
      </c>
      <c r="L73" s="44">
        <f t="shared" si="6"/>
        <v>887.20000000000027</v>
      </c>
      <c r="M73" s="54">
        <f t="shared" si="9"/>
        <v>3.7914763070744307E-4</v>
      </c>
    </row>
    <row r="74" spans="1:13" x14ac:dyDescent="0.2">
      <c r="A74" s="57" t="s">
        <v>130</v>
      </c>
      <c r="B74" s="45" t="s">
        <v>131</v>
      </c>
      <c r="C74" s="44">
        <v>7000</v>
      </c>
      <c r="D74" s="44"/>
      <c r="E74" s="44"/>
      <c r="F74" s="60"/>
      <c r="G74" s="60"/>
      <c r="H74" s="44"/>
      <c r="I74" s="44"/>
      <c r="J74" s="44">
        <f t="shared" si="8"/>
        <v>7000</v>
      </c>
      <c r="K74" s="44">
        <v>338.9</v>
      </c>
      <c r="L74" s="44">
        <f t="shared" si="6"/>
        <v>6661.1</v>
      </c>
      <c r="M74" s="54">
        <f t="shared" si="9"/>
        <v>7.9670840802797911E-5</v>
      </c>
    </row>
    <row r="75" spans="1:13" x14ac:dyDescent="0.2">
      <c r="A75" s="57" t="s">
        <v>132</v>
      </c>
      <c r="B75" s="45" t="s">
        <v>133</v>
      </c>
      <c r="C75" s="44">
        <v>2000</v>
      </c>
      <c r="D75" s="44"/>
      <c r="E75" s="44"/>
      <c r="F75" s="60"/>
      <c r="G75" s="60"/>
      <c r="H75" s="44"/>
      <c r="I75" s="44"/>
      <c r="J75" s="44">
        <f t="shared" si="8"/>
        <v>2000</v>
      </c>
      <c r="K75" s="44">
        <v>0</v>
      </c>
      <c r="L75" s="44">
        <f t="shared" si="6"/>
        <v>2000</v>
      </c>
      <c r="M75" s="54">
        <f t="shared" si="9"/>
        <v>0</v>
      </c>
    </row>
    <row r="76" spans="1:13" x14ac:dyDescent="0.2">
      <c r="A76" s="57">
        <v>197</v>
      </c>
      <c r="B76" s="45" t="s">
        <v>273</v>
      </c>
      <c r="C76" s="44">
        <v>0</v>
      </c>
      <c r="D76" s="44"/>
      <c r="E76" s="44"/>
      <c r="F76" s="60"/>
      <c r="G76" s="60"/>
      <c r="H76" s="44">
        <v>42400</v>
      </c>
      <c r="I76" s="44"/>
      <c r="J76" s="44">
        <f t="shared" si="8"/>
        <v>42400</v>
      </c>
      <c r="K76" s="44">
        <v>0</v>
      </c>
      <c r="L76" s="44">
        <f t="shared" si="6"/>
        <v>42400</v>
      </c>
      <c r="M76" s="54">
        <f t="shared" si="9"/>
        <v>0</v>
      </c>
    </row>
    <row r="77" spans="1:13" x14ac:dyDescent="0.2">
      <c r="A77" s="57" t="s">
        <v>134</v>
      </c>
      <c r="B77" s="45" t="s">
        <v>135</v>
      </c>
      <c r="C77" s="44">
        <v>15000</v>
      </c>
      <c r="D77" s="44"/>
      <c r="E77" s="44"/>
      <c r="F77" s="60">
        <v>9500</v>
      </c>
      <c r="G77" s="60"/>
      <c r="H77" s="44">
        <v>2400</v>
      </c>
      <c r="I77" s="44"/>
      <c r="J77" s="44">
        <f t="shared" si="8"/>
        <v>26900</v>
      </c>
      <c r="K77" s="44">
        <v>12878.13</v>
      </c>
      <c r="L77" s="44">
        <f t="shared" si="6"/>
        <v>14021.87</v>
      </c>
      <c r="M77" s="54"/>
    </row>
    <row r="78" spans="1:13" x14ac:dyDescent="0.2">
      <c r="A78" s="57"/>
      <c r="B78" s="45"/>
      <c r="C78" s="44"/>
      <c r="D78" s="44"/>
      <c r="E78" s="44"/>
      <c r="F78" s="60"/>
      <c r="G78" s="60"/>
      <c r="H78" s="44"/>
      <c r="I78" s="44"/>
      <c r="J78" s="44"/>
      <c r="K78" s="44"/>
      <c r="L78" s="44"/>
      <c r="M78" s="54"/>
    </row>
    <row r="79" spans="1:13" x14ac:dyDescent="0.2">
      <c r="A79" s="57"/>
      <c r="B79" s="45"/>
      <c r="C79" s="44"/>
      <c r="D79" s="44"/>
      <c r="E79" s="44"/>
      <c r="F79" s="60"/>
      <c r="G79" s="60"/>
      <c r="H79" s="44"/>
      <c r="I79" s="44"/>
      <c r="J79" s="44"/>
      <c r="K79" s="44"/>
      <c r="L79" s="44"/>
      <c r="M79" s="54"/>
    </row>
    <row r="80" spans="1:13" ht="15.75" x14ac:dyDescent="0.25">
      <c r="A80" s="55">
        <v>2</v>
      </c>
      <c r="B80" s="56" t="s">
        <v>136</v>
      </c>
      <c r="C80" s="42"/>
      <c r="D80" s="44"/>
      <c r="E80" s="44"/>
      <c r="F80" s="60"/>
      <c r="G80" s="60"/>
      <c r="H80" s="44"/>
      <c r="I80" s="44"/>
      <c r="J80" s="44"/>
      <c r="K80" s="44"/>
      <c r="L80" s="44"/>
      <c r="M80" s="54"/>
    </row>
    <row r="81" spans="1:13" x14ac:dyDescent="0.2">
      <c r="A81" s="57" t="s">
        <v>137</v>
      </c>
      <c r="B81" s="45" t="s">
        <v>138</v>
      </c>
      <c r="C81" s="44">
        <v>108880</v>
      </c>
      <c r="D81" s="44"/>
      <c r="E81" s="44"/>
      <c r="F81" s="60"/>
      <c r="G81" s="60"/>
      <c r="H81" s="44">
        <v>2554</v>
      </c>
      <c r="I81" s="44"/>
      <c r="J81" s="44">
        <f t="shared" si="8"/>
        <v>111434</v>
      </c>
      <c r="K81" s="44">
        <v>39222.6</v>
      </c>
      <c r="L81" s="44">
        <f t="shared" si="6"/>
        <v>72211.399999999994</v>
      </c>
      <c r="M81" s="54">
        <f t="shared" ref="M81:M117" si="10">K81/$K$137</f>
        <v>9.2207067585477163E-3</v>
      </c>
    </row>
    <row r="82" spans="1:13" x14ac:dyDescent="0.2">
      <c r="A82" s="57" t="s">
        <v>140</v>
      </c>
      <c r="B82" s="45" t="s">
        <v>141</v>
      </c>
      <c r="C82" s="44">
        <v>0</v>
      </c>
      <c r="D82" s="44"/>
      <c r="E82" s="44"/>
      <c r="F82" s="60"/>
      <c r="G82" s="60"/>
      <c r="H82" s="44"/>
      <c r="I82" s="44"/>
      <c r="J82" s="44">
        <f t="shared" si="8"/>
        <v>0</v>
      </c>
      <c r="K82" s="44">
        <v>0</v>
      </c>
      <c r="L82" s="44">
        <f t="shared" si="6"/>
        <v>0</v>
      </c>
      <c r="M82" s="54">
        <f t="shared" si="10"/>
        <v>0</v>
      </c>
    </row>
    <row r="83" spans="1:13" ht="15" hidden="1" customHeight="1" x14ac:dyDescent="0.2">
      <c r="A83" s="57">
        <v>214</v>
      </c>
      <c r="B83" s="45" t="s">
        <v>139</v>
      </c>
      <c r="C83" s="44">
        <v>5000</v>
      </c>
      <c r="D83" s="44">
        <v>10500</v>
      </c>
      <c r="E83" s="44"/>
      <c r="F83" s="60"/>
      <c r="G83" s="60"/>
      <c r="H83" s="44"/>
      <c r="I83" s="44">
        <v>12500</v>
      </c>
      <c r="J83" s="44">
        <f t="shared" si="8"/>
        <v>3000</v>
      </c>
      <c r="K83" s="44">
        <v>0</v>
      </c>
      <c r="L83" s="44">
        <f t="shared" si="6"/>
        <v>3000</v>
      </c>
      <c r="M83" s="54">
        <f t="shared" si="10"/>
        <v>0</v>
      </c>
    </row>
    <row r="84" spans="1:13" x14ac:dyDescent="0.2">
      <c r="A84" s="57">
        <v>223</v>
      </c>
      <c r="B84" s="45" t="s">
        <v>142</v>
      </c>
      <c r="C84" s="44">
        <v>3500</v>
      </c>
      <c r="D84" s="44">
        <v>7300</v>
      </c>
      <c r="E84" s="44"/>
      <c r="F84" s="60"/>
      <c r="G84" s="60"/>
      <c r="H84" s="44"/>
      <c r="I84" s="44">
        <v>7500</v>
      </c>
      <c r="J84" s="44">
        <f t="shared" si="8"/>
        <v>3300</v>
      </c>
      <c r="K84" s="44">
        <v>0</v>
      </c>
      <c r="L84" s="44">
        <f t="shared" si="6"/>
        <v>3300</v>
      </c>
      <c r="M84" s="54">
        <f t="shared" si="10"/>
        <v>0</v>
      </c>
    </row>
    <row r="85" spans="1:13" x14ac:dyDescent="0.2">
      <c r="A85" s="57">
        <v>229</v>
      </c>
      <c r="B85" s="45" t="s">
        <v>143</v>
      </c>
      <c r="C85" s="44">
        <v>0</v>
      </c>
      <c r="D85" s="44">
        <v>6500</v>
      </c>
      <c r="E85" s="44"/>
      <c r="F85" s="60"/>
      <c r="G85" s="60"/>
      <c r="H85" s="44"/>
      <c r="I85" s="44"/>
      <c r="J85" s="44">
        <f t="shared" si="8"/>
        <v>6500</v>
      </c>
      <c r="K85" s="44">
        <v>0</v>
      </c>
      <c r="L85" s="44">
        <f t="shared" si="6"/>
        <v>6500</v>
      </c>
      <c r="M85" s="54">
        <f t="shared" si="10"/>
        <v>0</v>
      </c>
    </row>
    <row r="86" spans="1:13" ht="15" hidden="1" customHeight="1" x14ac:dyDescent="0.2">
      <c r="A86" s="57" t="s">
        <v>144</v>
      </c>
      <c r="B86" s="45" t="s">
        <v>145</v>
      </c>
      <c r="C86" s="44">
        <v>2750</v>
      </c>
      <c r="D86" s="44"/>
      <c r="E86" s="44"/>
      <c r="F86" s="60"/>
      <c r="G86" s="60"/>
      <c r="H86" s="44"/>
      <c r="I86" s="44"/>
      <c r="J86" s="44">
        <f t="shared" si="8"/>
        <v>2750</v>
      </c>
      <c r="K86" s="44">
        <v>1439.2</v>
      </c>
      <c r="L86" s="44">
        <f t="shared" si="6"/>
        <v>1310.8</v>
      </c>
      <c r="M86" s="54">
        <f t="shared" si="10"/>
        <v>3.3833660101323918E-4</v>
      </c>
    </row>
    <row r="87" spans="1:13" x14ac:dyDescent="0.2">
      <c r="A87" s="57" t="s">
        <v>146</v>
      </c>
      <c r="B87" s="45" t="s">
        <v>147</v>
      </c>
      <c r="C87" s="44">
        <v>30800</v>
      </c>
      <c r="D87" s="44">
        <v>2000</v>
      </c>
      <c r="E87" s="44"/>
      <c r="F87" s="60">
        <f>5000+12500</f>
        <v>17500</v>
      </c>
      <c r="G87" s="60"/>
      <c r="H87" s="44"/>
      <c r="I87" s="44">
        <v>1800</v>
      </c>
      <c r="J87" s="44">
        <f t="shared" si="8"/>
        <v>48500</v>
      </c>
      <c r="K87" s="44">
        <v>9631.6</v>
      </c>
      <c r="L87" s="44">
        <f t="shared" si="6"/>
        <v>38868.400000000001</v>
      </c>
      <c r="M87" s="54">
        <f t="shared" si="10"/>
        <v>2.2642598709832645E-3</v>
      </c>
    </row>
    <row r="88" spans="1:13" x14ac:dyDescent="0.2">
      <c r="A88" s="57" t="s">
        <v>148</v>
      </c>
      <c r="B88" s="45" t="s">
        <v>149</v>
      </c>
      <c r="C88" s="44">
        <v>5200</v>
      </c>
      <c r="D88" s="44"/>
      <c r="E88" s="44"/>
      <c r="F88" s="60"/>
      <c r="G88" s="60"/>
      <c r="H88" s="44"/>
      <c r="I88" s="44"/>
      <c r="J88" s="44">
        <f t="shared" si="8"/>
        <v>5200</v>
      </c>
      <c r="K88" s="44">
        <v>2316.5</v>
      </c>
      <c r="L88" s="44">
        <f t="shared" si="6"/>
        <v>2883.5</v>
      </c>
      <c r="M88" s="54">
        <f t="shared" si="10"/>
        <v>5.4457805464644838E-4</v>
      </c>
    </row>
    <row r="89" spans="1:13" x14ac:dyDescent="0.2">
      <c r="A89" s="57" t="s">
        <v>150</v>
      </c>
      <c r="B89" s="45" t="s">
        <v>151</v>
      </c>
      <c r="C89" s="44">
        <v>1500</v>
      </c>
      <c r="D89" s="44">
        <v>2500</v>
      </c>
      <c r="E89" s="44"/>
      <c r="F89" s="60"/>
      <c r="G89" s="60"/>
      <c r="H89" s="44"/>
      <c r="I89" s="44"/>
      <c r="J89" s="44">
        <f t="shared" si="8"/>
        <v>4000</v>
      </c>
      <c r="K89" s="44">
        <v>1982.6000000000001</v>
      </c>
      <c r="L89" s="44">
        <f t="shared" si="6"/>
        <v>2017.3999999999999</v>
      </c>
      <c r="M89" s="54">
        <f t="shared" si="10"/>
        <v>4.6608264672654812E-4</v>
      </c>
    </row>
    <row r="90" spans="1:13" x14ac:dyDescent="0.2">
      <c r="A90" s="57" t="s">
        <v>152</v>
      </c>
      <c r="B90" s="45" t="s">
        <v>153</v>
      </c>
      <c r="C90" s="44">
        <v>3000</v>
      </c>
      <c r="D90" s="44">
        <v>3000</v>
      </c>
      <c r="E90" s="44"/>
      <c r="F90" s="60"/>
      <c r="G90" s="60"/>
      <c r="H90" s="44"/>
      <c r="I90" s="44"/>
      <c r="J90" s="44">
        <f t="shared" si="8"/>
        <v>6000</v>
      </c>
      <c r="K90" s="44">
        <v>1779.05</v>
      </c>
      <c r="L90" s="44">
        <f t="shared" si="6"/>
        <v>4220.95</v>
      </c>
      <c r="M90" s="54">
        <f t="shared" si="10"/>
        <v>4.1823077406378758E-4</v>
      </c>
    </row>
    <row r="91" spans="1:13" x14ac:dyDescent="0.2">
      <c r="A91" s="57" t="s">
        <v>154</v>
      </c>
      <c r="B91" s="45" t="s">
        <v>155</v>
      </c>
      <c r="C91" s="44">
        <v>875</v>
      </c>
      <c r="D91" s="44"/>
      <c r="E91" s="44"/>
      <c r="F91" s="60"/>
      <c r="G91" s="60"/>
      <c r="H91" s="44"/>
      <c r="I91" s="44"/>
      <c r="J91" s="44">
        <f t="shared" si="8"/>
        <v>875</v>
      </c>
      <c r="K91" s="44">
        <v>795</v>
      </c>
      <c r="L91" s="44">
        <f t="shared" si="6"/>
        <v>80</v>
      </c>
      <c r="M91" s="54">
        <f t="shared" si="10"/>
        <v>1.8689382838071509E-4</v>
      </c>
    </row>
    <row r="92" spans="1:13" x14ac:dyDescent="0.2">
      <c r="A92" s="57" t="s">
        <v>156</v>
      </c>
      <c r="B92" s="45" t="s">
        <v>157</v>
      </c>
      <c r="C92" s="44">
        <v>1000</v>
      </c>
      <c r="D92" s="44"/>
      <c r="E92" s="44"/>
      <c r="F92" s="60"/>
      <c r="G92" s="60"/>
      <c r="H92" s="44"/>
      <c r="I92" s="44"/>
      <c r="J92" s="44">
        <f t="shared" si="8"/>
        <v>1000</v>
      </c>
      <c r="K92" s="44">
        <v>0</v>
      </c>
      <c r="L92" s="44">
        <f t="shared" si="6"/>
        <v>1000</v>
      </c>
      <c r="M92" s="54">
        <f t="shared" si="10"/>
        <v>0</v>
      </c>
    </row>
    <row r="93" spans="1:13" x14ac:dyDescent="0.2">
      <c r="A93" s="57" t="s">
        <v>158</v>
      </c>
      <c r="B93" s="45" t="s">
        <v>159</v>
      </c>
      <c r="C93" s="44">
        <v>1000</v>
      </c>
      <c r="D93" s="44">
        <v>1000</v>
      </c>
      <c r="E93" s="44"/>
      <c r="F93" s="60"/>
      <c r="G93" s="60"/>
      <c r="H93" s="44"/>
      <c r="I93" s="44"/>
      <c r="J93" s="44">
        <f t="shared" si="8"/>
        <v>2000</v>
      </c>
      <c r="K93" s="44">
        <v>220</v>
      </c>
      <c r="L93" s="44">
        <f t="shared" si="6"/>
        <v>1780</v>
      </c>
      <c r="M93" s="54">
        <f t="shared" si="10"/>
        <v>5.1719046847493479E-5</v>
      </c>
    </row>
    <row r="94" spans="1:13" x14ac:dyDescent="0.2">
      <c r="A94" s="57" t="s">
        <v>160</v>
      </c>
      <c r="B94" s="45" t="s">
        <v>161</v>
      </c>
      <c r="C94" s="44">
        <v>8000</v>
      </c>
      <c r="D94" s="44"/>
      <c r="E94" s="44"/>
      <c r="F94" s="60"/>
      <c r="G94" s="60"/>
      <c r="H94" s="44"/>
      <c r="I94" s="44"/>
      <c r="J94" s="44">
        <f t="shared" si="8"/>
        <v>8000</v>
      </c>
      <c r="K94" s="44">
        <v>5161.6099999999997</v>
      </c>
      <c r="L94" s="44">
        <f t="shared" si="6"/>
        <v>2838.3900000000003</v>
      </c>
      <c r="M94" s="54">
        <f t="shared" si="10"/>
        <v>1.2134252245385945E-3</v>
      </c>
    </row>
    <row r="95" spans="1:13" x14ac:dyDescent="0.2">
      <c r="A95" s="57" t="s">
        <v>162</v>
      </c>
      <c r="B95" s="45" t="s">
        <v>163</v>
      </c>
      <c r="C95" s="44">
        <v>2000</v>
      </c>
      <c r="D95" s="44"/>
      <c r="E95" s="44"/>
      <c r="F95" s="60"/>
      <c r="G95" s="60"/>
      <c r="H95" s="44"/>
      <c r="I95" s="44"/>
      <c r="J95" s="44">
        <f t="shared" si="8"/>
        <v>2000</v>
      </c>
      <c r="K95" s="44">
        <v>743.05</v>
      </c>
      <c r="L95" s="44">
        <f t="shared" ref="L95:L136" si="11">J95-K95</f>
        <v>1256.95</v>
      </c>
      <c r="M95" s="54">
        <f t="shared" si="10"/>
        <v>1.7468108072740923E-4</v>
      </c>
    </row>
    <row r="96" spans="1:13" x14ac:dyDescent="0.2">
      <c r="A96" s="57" t="s">
        <v>164</v>
      </c>
      <c r="B96" s="45" t="s">
        <v>165</v>
      </c>
      <c r="C96" s="44">
        <v>20500</v>
      </c>
      <c r="D96" s="44">
        <v>5000</v>
      </c>
      <c r="E96" s="44"/>
      <c r="F96" s="60"/>
      <c r="G96" s="60"/>
      <c r="H96" s="44"/>
      <c r="I96" s="44"/>
      <c r="J96" s="44">
        <f t="shared" si="8"/>
        <v>25500</v>
      </c>
      <c r="K96" s="44">
        <v>9306.14</v>
      </c>
      <c r="L96" s="44">
        <f t="shared" si="11"/>
        <v>16193.86</v>
      </c>
      <c r="M96" s="54">
        <f t="shared" si="10"/>
        <v>2.1877485937696951E-3</v>
      </c>
    </row>
    <row r="97" spans="1:13" x14ac:dyDescent="0.2">
      <c r="A97" s="57" t="s">
        <v>166</v>
      </c>
      <c r="B97" s="45" t="s">
        <v>167</v>
      </c>
      <c r="C97" s="44">
        <v>6100</v>
      </c>
      <c r="D97" s="44">
        <v>3500</v>
      </c>
      <c r="E97" s="44"/>
      <c r="F97" s="60"/>
      <c r="G97" s="60"/>
      <c r="H97" s="44"/>
      <c r="I97" s="44"/>
      <c r="J97" s="44">
        <f t="shared" si="8"/>
        <v>9600</v>
      </c>
      <c r="K97" s="44">
        <v>861.40000000000009</v>
      </c>
      <c r="L97" s="44">
        <f t="shared" si="11"/>
        <v>8738.6</v>
      </c>
      <c r="M97" s="54">
        <f t="shared" si="10"/>
        <v>2.0250357706559494E-4</v>
      </c>
    </row>
    <row r="98" spans="1:13" x14ac:dyDescent="0.2">
      <c r="A98" s="57" t="s">
        <v>168</v>
      </c>
      <c r="B98" s="45" t="s">
        <v>169</v>
      </c>
      <c r="C98" s="44">
        <v>3000</v>
      </c>
      <c r="D98" s="44"/>
      <c r="E98" s="44"/>
      <c r="F98" s="60"/>
      <c r="G98" s="60"/>
      <c r="H98" s="44"/>
      <c r="I98" s="44"/>
      <c r="J98" s="44">
        <f t="shared" si="8"/>
        <v>3000</v>
      </c>
      <c r="K98" s="44">
        <v>139</v>
      </c>
      <c r="L98" s="44">
        <f t="shared" si="11"/>
        <v>2861</v>
      </c>
      <c r="M98" s="54">
        <f t="shared" si="10"/>
        <v>3.2677034144552697E-5</v>
      </c>
    </row>
    <row r="99" spans="1:13" x14ac:dyDescent="0.2">
      <c r="A99" s="57" t="s">
        <v>170</v>
      </c>
      <c r="B99" s="45" t="s">
        <v>171</v>
      </c>
      <c r="C99" s="44">
        <v>210345</v>
      </c>
      <c r="D99" s="44"/>
      <c r="E99" s="44"/>
      <c r="F99" s="60"/>
      <c r="G99" s="60"/>
      <c r="H99" s="44"/>
      <c r="I99" s="44">
        <v>20500</v>
      </c>
      <c r="J99" s="44">
        <f t="shared" si="8"/>
        <v>189845</v>
      </c>
      <c r="K99" s="44">
        <v>189835.81</v>
      </c>
      <c r="L99" s="44">
        <f t="shared" si="11"/>
        <v>9.1900000000023283</v>
      </c>
      <c r="M99" s="54">
        <f t="shared" si="10"/>
        <v>4.4627850685099411E-2</v>
      </c>
    </row>
    <row r="100" spans="1:13" x14ac:dyDescent="0.2">
      <c r="A100" s="57">
        <v>272</v>
      </c>
      <c r="B100" s="45" t="s">
        <v>172</v>
      </c>
      <c r="C100" s="44">
        <v>8000</v>
      </c>
      <c r="D100" s="44">
        <v>35000</v>
      </c>
      <c r="E100" s="44"/>
      <c r="F100" s="60"/>
      <c r="G100" s="60"/>
      <c r="H100" s="44"/>
      <c r="I100" s="44"/>
      <c r="J100" s="44">
        <f t="shared" si="8"/>
        <v>43000</v>
      </c>
      <c r="K100" s="44">
        <v>0</v>
      </c>
      <c r="L100" s="44">
        <f t="shared" si="11"/>
        <v>43000</v>
      </c>
      <c r="M100" s="54">
        <f t="shared" si="10"/>
        <v>0</v>
      </c>
    </row>
    <row r="101" spans="1:13" x14ac:dyDescent="0.2">
      <c r="A101" s="57" t="s">
        <v>173</v>
      </c>
      <c r="B101" s="45" t="s">
        <v>174</v>
      </c>
      <c r="C101" s="44">
        <v>2000</v>
      </c>
      <c r="D101" s="44"/>
      <c r="E101" s="44"/>
      <c r="F101" s="60"/>
      <c r="G101" s="60"/>
      <c r="H101" s="44"/>
      <c r="I101" s="44"/>
      <c r="J101" s="44">
        <f t="shared" si="8"/>
        <v>2000</v>
      </c>
      <c r="K101" s="44">
        <v>0</v>
      </c>
      <c r="L101" s="44">
        <f t="shared" si="11"/>
        <v>2000</v>
      </c>
      <c r="M101" s="54">
        <f t="shared" si="10"/>
        <v>0</v>
      </c>
    </row>
    <row r="102" spans="1:13" x14ac:dyDescent="0.2">
      <c r="A102" s="57">
        <v>274</v>
      </c>
      <c r="B102" s="45" t="s">
        <v>175</v>
      </c>
      <c r="C102" s="44">
        <v>6000</v>
      </c>
      <c r="D102" s="44">
        <v>9450</v>
      </c>
      <c r="E102" s="44"/>
      <c r="F102" s="60"/>
      <c r="G102" s="60"/>
      <c r="H102" s="44"/>
      <c r="I102" s="44"/>
      <c r="J102" s="44">
        <f t="shared" si="8"/>
        <v>15450</v>
      </c>
      <c r="K102" s="44">
        <v>0</v>
      </c>
      <c r="L102" s="44">
        <f t="shared" si="11"/>
        <v>15450</v>
      </c>
      <c r="M102" s="54">
        <f t="shared" si="10"/>
        <v>0</v>
      </c>
    </row>
    <row r="103" spans="1:13" x14ac:dyDescent="0.2">
      <c r="A103" s="57">
        <v>275</v>
      </c>
      <c r="B103" s="45" t="s">
        <v>176</v>
      </c>
      <c r="C103" s="44">
        <v>0</v>
      </c>
      <c r="D103" s="44">
        <v>75000</v>
      </c>
      <c r="E103" s="44"/>
      <c r="F103" s="60"/>
      <c r="G103" s="60">
        <v>75000</v>
      </c>
      <c r="H103" s="44"/>
      <c r="I103" s="44"/>
      <c r="J103" s="44">
        <f t="shared" si="8"/>
        <v>0</v>
      </c>
      <c r="K103" s="44">
        <v>0</v>
      </c>
      <c r="L103" s="44">
        <f t="shared" si="11"/>
        <v>0</v>
      </c>
      <c r="M103" s="54">
        <f t="shared" si="10"/>
        <v>0</v>
      </c>
    </row>
    <row r="104" spans="1:13" ht="15" hidden="1" customHeight="1" x14ac:dyDescent="0.2">
      <c r="A104" s="57">
        <v>279</v>
      </c>
      <c r="B104" s="45" t="s">
        <v>242</v>
      </c>
      <c r="C104" s="44">
        <v>750</v>
      </c>
      <c r="D104" s="44"/>
      <c r="E104" s="44"/>
      <c r="F104" s="60"/>
      <c r="G104" s="60"/>
      <c r="H104" s="44"/>
      <c r="I104" s="44"/>
      <c r="J104" s="44">
        <f t="shared" si="8"/>
        <v>750</v>
      </c>
      <c r="K104" s="44">
        <v>0</v>
      </c>
      <c r="L104" s="44">
        <f t="shared" si="11"/>
        <v>750</v>
      </c>
      <c r="M104" s="54">
        <f t="shared" si="10"/>
        <v>0</v>
      </c>
    </row>
    <row r="105" spans="1:13" x14ac:dyDescent="0.2">
      <c r="A105" s="57">
        <v>281</v>
      </c>
      <c r="B105" s="45" t="s">
        <v>177</v>
      </c>
      <c r="C105" s="44">
        <v>0</v>
      </c>
      <c r="D105" s="44">
        <v>8500</v>
      </c>
      <c r="E105" s="44"/>
      <c r="F105" s="60"/>
      <c r="G105" s="60"/>
      <c r="H105" s="44"/>
      <c r="I105" s="44"/>
      <c r="J105" s="44">
        <f t="shared" si="8"/>
        <v>8500</v>
      </c>
      <c r="K105" s="44">
        <v>0</v>
      </c>
      <c r="L105" s="44">
        <f t="shared" si="11"/>
        <v>8500</v>
      </c>
      <c r="M105" s="54">
        <f t="shared" si="10"/>
        <v>0</v>
      </c>
    </row>
    <row r="106" spans="1:13" ht="15" hidden="1" customHeight="1" x14ac:dyDescent="0.2">
      <c r="A106" s="57" t="s">
        <v>178</v>
      </c>
      <c r="B106" s="45" t="s">
        <v>179</v>
      </c>
      <c r="C106" s="44">
        <v>1750</v>
      </c>
      <c r="D106" s="44">
        <v>3500</v>
      </c>
      <c r="E106" s="44"/>
      <c r="F106" s="60"/>
      <c r="G106" s="60"/>
      <c r="H106" s="44"/>
      <c r="I106" s="44"/>
      <c r="J106" s="44">
        <f t="shared" si="8"/>
        <v>5250</v>
      </c>
      <c r="K106" s="44">
        <v>281.14999999999998</v>
      </c>
      <c r="L106" s="44">
        <f t="shared" si="11"/>
        <v>4968.8500000000004</v>
      </c>
      <c r="M106" s="54">
        <f t="shared" si="10"/>
        <v>6.6094591005330864E-5</v>
      </c>
    </row>
    <row r="107" spans="1:13" x14ac:dyDescent="0.2">
      <c r="A107" s="57" t="s">
        <v>180</v>
      </c>
      <c r="B107" s="45" t="s">
        <v>181</v>
      </c>
      <c r="C107" s="44">
        <v>19000</v>
      </c>
      <c r="D107" s="44"/>
      <c r="E107" s="44"/>
      <c r="F107" s="60"/>
      <c r="G107" s="60"/>
      <c r="H107" s="44"/>
      <c r="I107" s="44"/>
      <c r="J107" s="44">
        <f t="shared" si="8"/>
        <v>19000</v>
      </c>
      <c r="K107" s="44">
        <v>0</v>
      </c>
      <c r="L107" s="44">
        <f t="shared" si="11"/>
        <v>19000</v>
      </c>
      <c r="M107" s="54">
        <f t="shared" si="10"/>
        <v>0</v>
      </c>
    </row>
    <row r="108" spans="1:13" x14ac:dyDescent="0.2">
      <c r="A108" s="57" t="s">
        <v>182</v>
      </c>
      <c r="B108" s="45" t="s">
        <v>183</v>
      </c>
      <c r="C108" s="44">
        <v>680637</v>
      </c>
      <c r="D108" s="44"/>
      <c r="E108" s="44"/>
      <c r="F108" s="60">
        <v>4500</v>
      </c>
      <c r="G108" s="60"/>
      <c r="H108" s="44"/>
      <c r="I108" s="44"/>
      <c r="J108" s="44">
        <f t="shared" si="8"/>
        <v>685137</v>
      </c>
      <c r="K108" s="44">
        <v>678648.14999999991</v>
      </c>
      <c r="L108" s="44">
        <f t="shared" si="11"/>
        <v>6488.8500000000931</v>
      </c>
      <c r="M108" s="54">
        <f t="shared" si="10"/>
        <v>0.15954107028552172</v>
      </c>
    </row>
    <row r="109" spans="1:13" x14ac:dyDescent="0.2">
      <c r="A109" s="57">
        <v>286</v>
      </c>
      <c r="B109" s="45" t="s">
        <v>184</v>
      </c>
      <c r="C109" s="44">
        <v>3247.82</v>
      </c>
      <c r="D109" s="44"/>
      <c r="E109" s="44"/>
      <c r="F109" s="60"/>
      <c r="G109" s="60"/>
      <c r="H109" s="44"/>
      <c r="I109" s="44"/>
      <c r="J109" s="44">
        <f t="shared" ref="J109:J136" si="12">C109+D109-E109+F109-G109+H109-I109</f>
        <v>3247.82</v>
      </c>
      <c r="K109" s="44">
        <v>0</v>
      </c>
      <c r="L109" s="44">
        <f t="shared" si="11"/>
        <v>3247.82</v>
      </c>
      <c r="M109" s="54">
        <f t="shared" si="10"/>
        <v>0</v>
      </c>
    </row>
    <row r="110" spans="1:13" x14ac:dyDescent="0.2">
      <c r="A110" s="57">
        <v>289</v>
      </c>
      <c r="B110" s="45" t="s">
        <v>185</v>
      </c>
      <c r="C110" s="44">
        <v>1200</v>
      </c>
      <c r="D110" s="44"/>
      <c r="E110" s="44"/>
      <c r="F110" s="60"/>
      <c r="G110" s="60"/>
      <c r="H110" s="44"/>
      <c r="I110" s="44"/>
      <c r="J110" s="44">
        <f t="shared" si="12"/>
        <v>1200</v>
      </c>
      <c r="K110" s="44">
        <v>0</v>
      </c>
      <c r="L110" s="44">
        <f t="shared" si="11"/>
        <v>1200</v>
      </c>
      <c r="M110" s="54">
        <f t="shared" si="10"/>
        <v>0</v>
      </c>
    </row>
    <row r="111" spans="1:13" x14ac:dyDescent="0.2">
      <c r="A111" s="57" t="s">
        <v>186</v>
      </c>
      <c r="B111" s="45" t="s">
        <v>187</v>
      </c>
      <c r="C111" s="44">
        <v>6700</v>
      </c>
      <c r="D111" s="44"/>
      <c r="E111" s="44"/>
      <c r="F111" s="60"/>
      <c r="G111" s="60"/>
      <c r="H111" s="44"/>
      <c r="I111" s="44"/>
      <c r="J111" s="44">
        <f t="shared" si="12"/>
        <v>6700</v>
      </c>
      <c r="K111" s="44">
        <v>3940.71</v>
      </c>
      <c r="L111" s="44">
        <f t="shared" si="11"/>
        <v>2759.29</v>
      </c>
      <c r="M111" s="54">
        <f t="shared" si="10"/>
        <v>9.2640802319266381E-4</v>
      </c>
    </row>
    <row r="112" spans="1:13" x14ac:dyDescent="0.2">
      <c r="A112" s="57" t="s">
        <v>188</v>
      </c>
      <c r="B112" s="45" t="s">
        <v>189</v>
      </c>
      <c r="C112" s="44">
        <v>2000</v>
      </c>
      <c r="D112" s="44"/>
      <c r="E112" s="44"/>
      <c r="F112" s="60"/>
      <c r="G112" s="60"/>
      <c r="H112" s="44"/>
      <c r="I112" s="44"/>
      <c r="J112" s="44">
        <f t="shared" si="12"/>
        <v>2000</v>
      </c>
      <c r="K112" s="44">
        <v>789.14</v>
      </c>
      <c r="L112" s="44">
        <f t="shared" si="11"/>
        <v>1210.8600000000001</v>
      </c>
      <c r="M112" s="54">
        <f t="shared" si="10"/>
        <v>1.8551622104195911E-4</v>
      </c>
    </row>
    <row r="113" spans="1:13" x14ac:dyDescent="0.2">
      <c r="A113" s="57" t="s">
        <v>190</v>
      </c>
      <c r="B113" s="45" t="s">
        <v>191</v>
      </c>
      <c r="C113" s="44">
        <v>38000</v>
      </c>
      <c r="D113" s="44">
        <v>2400</v>
      </c>
      <c r="E113" s="44"/>
      <c r="F113" s="60"/>
      <c r="G113" s="60"/>
      <c r="H113" s="44"/>
      <c r="I113" s="44">
        <v>600</v>
      </c>
      <c r="J113" s="44">
        <f t="shared" si="12"/>
        <v>39800</v>
      </c>
      <c r="K113" s="44">
        <v>0</v>
      </c>
      <c r="L113" s="44">
        <f t="shared" si="11"/>
        <v>39800</v>
      </c>
      <c r="M113" s="54">
        <f t="shared" si="10"/>
        <v>0</v>
      </c>
    </row>
    <row r="114" spans="1:13" x14ac:dyDescent="0.2">
      <c r="A114" s="57" t="s">
        <v>192</v>
      </c>
      <c r="B114" s="45" t="s">
        <v>193</v>
      </c>
      <c r="C114" s="44">
        <v>2000</v>
      </c>
      <c r="D114" s="44"/>
      <c r="E114" s="44"/>
      <c r="F114" s="60"/>
      <c r="G114" s="60"/>
      <c r="H114" s="44"/>
      <c r="I114" s="44"/>
      <c r="J114" s="44">
        <f t="shared" si="12"/>
        <v>2000</v>
      </c>
      <c r="K114" s="44">
        <v>0</v>
      </c>
      <c r="L114" s="44">
        <f t="shared" si="11"/>
        <v>2000</v>
      </c>
      <c r="M114" s="54">
        <f t="shared" si="10"/>
        <v>0</v>
      </c>
    </row>
    <row r="115" spans="1:13" x14ac:dyDescent="0.2">
      <c r="A115" s="57" t="s">
        <v>194</v>
      </c>
      <c r="B115" s="45" t="s">
        <v>195</v>
      </c>
      <c r="C115" s="44">
        <v>9500</v>
      </c>
      <c r="D115" s="44">
        <v>3500</v>
      </c>
      <c r="E115" s="44"/>
      <c r="F115" s="60"/>
      <c r="G115" s="60"/>
      <c r="H115" s="44"/>
      <c r="I115" s="44"/>
      <c r="J115" s="44">
        <f t="shared" si="12"/>
        <v>13000</v>
      </c>
      <c r="K115" s="44">
        <v>436.99</v>
      </c>
      <c r="L115" s="44">
        <f t="shared" si="11"/>
        <v>12563.01</v>
      </c>
      <c r="M115" s="54">
        <f t="shared" si="10"/>
        <v>1.0273048309948262E-4</v>
      </c>
    </row>
    <row r="116" spans="1:13" x14ac:dyDescent="0.2">
      <c r="A116" s="57" t="s">
        <v>196</v>
      </c>
      <c r="B116" s="45" t="s">
        <v>197</v>
      </c>
      <c r="C116" s="44">
        <v>77500</v>
      </c>
      <c r="D116" s="44">
        <v>3750</v>
      </c>
      <c r="E116" s="44"/>
      <c r="F116" s="60"/>
      <c r="G116" s="60"/>
      <c r="H116" s="44"/>
      <c r="I116" s="44"/>
      <c r="J116" s="44">
        <f t="shared" si="12"/>
        <v>81250</v>
      </c>
      <c r="K116" s="44">
        <v>46546.9</v>
      </c>
      <c r="L116" s="44">
        <f t="shared" si="11"/>
        <v>34703.1</v>
      </c>
      <c r="M116" s="54">
        <f t="shared" si="10"/>
        <v>1.0942551371389065E-2</v>
      </c>
    </row>
    <row r="117" spans="1:13" x14ac:dyDescent="0.2">
      <c r="A117" s="57" t="s">
        <v>198</v>
      </c>
      <c r="B117" s="45" t="s">
        <v>199</v>
      </c>
      <c r="C117" s="44">
        <v>12000</v>
      </c>
      <c r="D117" s="44">
        <v>5000</v>
      </c>
      <c r="E117" s="44"/>
      <c r="F117" s="60"/>
      <c r="G117" s="60"/>
      <c r="H117" s="44"/>
      <c r="I117" s="44"/>
      <c r="J117" s="44">
        <f t="shared" si="12"/>
        <v>17000</v>
      </c>
      <c r="K117" s="44">
        <v>3313.5</v>
      </c>
      <c r="L117" s="44">
        <f t="shared" si="11"/>
        <v>13686.5</v>
      </c>
      <c r="M117" s="54">
        <f t="shared" si="10"/>
        <v>7.7895937149622568E-4</v>
      </c>
    </row>
    <row r="118" spans="1:13" x14ac:dyDescent="0.2">
      <c r="A118" s="57"/>
      <c r="B118" s="45"/>
      <c r="C118" s="44"/>
      <c r="D118" s="44"/>
      <c r="E118" s="44"/>
      <c r="F118" s="60"/>
      <c r="G118" s="60"/>
      <c r="H118" s="44"/>
      <c r="I118" s="44"/>
      <c r="J118" s="44"/>
      <c r="K118" s="44"/>
      <c r="L118" s="44"/>
      <c r="M118" s="54"/>
    </row>
    <row r="119" spans="1:13" x14ac:dyDescent="0.2">
      <c r="A119" s="57"/>
      <c r="B119" s="45"/>
      <c r="C119" s="44"/>
      <c r="D119" s="44"/>
      <c r="E119" s="44"/>
      <c r="F119" s="60"/>
      <c r="G119" s="60"/>
      <c r="H119" s="44"/>
      <c r="I119" s="44"/>
      <c r="J119" s="44"/>
      <c r="K119" s="44"/>
      <c r="L119" s="44"/>
      <c r="M119" s="54"/>
    </row>
    <row r="120" spans="1:13" ht="15.75" x14ac:dyDescent="0.25">
      <c r="A120" s="55">
        <v>3</v>
      </c>
      <c r="B120" s="56" t="s">
        <v>200</v>
      </c>
      <c r="C120" s="42"/>
      <c r="D120" s="44"/>
      <c r="E120" s="44"/>
      <c r="F120" s="60"/>
      <c r="G120" s="60"/>
      <c r="H120" s="44"/>
      <c r="I120" s="44"/>
      <c r="J120" s="44"/>
      <c r="K120" s="44"/>
      <c r="L120" s="44"/>
      <c r="M120" s="54"/>
    </row>
    <row r="121" spans="1:13" x14ac:dyDescent="0.2">
      <c r="A121" s="58" t="s">
        <v>201</v>
      </c>
      <c r="B121" s="59" t="s">
        <v>202</v>
      </c>
      <c r="C121" s="60">
        <v>20000</v>
      </c>
      <c r="D121" s="44">
        <v>6500</v>
      </c>
      <c r="E121" s="44"/>
      <c r="F121" s="60"/>
      <c r="G121" s="60"/>
      <c r="H121" s="44"/>
      <c r="I121" s="44"/>
      <c r="J121" s="44">
        <f t="shared" si="12"/>
        <v>26500</v>
      </c>
      <c r="K121" s="44">
        <v>0</v>
      </c>
      <c r="L121" s="44">
        <f t="shared" si="11"/>
        <v>26500</v>
      </c>
      <c r="M121" s="54">
        <f t="shared" ref="M121:M128" si="13">K121/$K$137</f>
        <v>0</v>
      </c>
    </row>
    <row r="122" spans="1:13" x14ac:dyDescent="0.2">
      <c r="A122" s="58" t="s">
        <v>203</v>
      </c>
      <c r="B122" s="59" t="s">
        <v>204</v>
      </c>
      <c r="C122" s="60">
        <v>0</v>
      </c>
      <c r="D122" s="44"/>
      <c r="E122" s="44"/>
      <c r="F122" s="60"/>
      <c r="G122" s="60"/>
      <c r="H122" s="44"/>
      <c r="I122" s="44"/>
      <c r="J122" s="44">
        <f t="shared" si="12"/>
        <v>0</v>
      </c>
      <c r="K122" s="44">
        <v>0</v>
      </c>
      <c r="L122" s="44">
        <f t="shared" si="11"/>
        <v>0</v>
      </c>
      <c r="M122" s="54">
        <f t="shared" si="13"/>
        <v>0</v>
      </c>
    </row>
    <row r="123" spans="1:13" x14ac:dyDescent="0.2">
      <c r="A123" s="58" t="s">
        <v>203</v>
      </c>
      <c r="B123" s="59" t="s">
        <v>204</v>
      </c>
      <c r="C123" s="60">
        <v>4000</v>
      </c>
      <c r="D123" s="44"/>
      <c r="E123" s="44"/>
      <c r="F123" s="60"/>
      <c r="G123" s="60"/>
      <c r="H123" s="44"/>
      <c r="I123" s="44"/>
      <c r="J123" s="44">
        <f t="shared" si="12"/>
        <v>4000</v>
      </c>
      <c r="K123" s="44">
        <v>0</v>
      </c>
      <c r="L123" s="44">
        <f t="shared" si="11"/>
        <v>4000</v>
      </c>
      <c r="M123" s="54">
        <f t="shared" si="13"/>
        <v>0</v>
      </c>
    </row>
    <row r="124" spans="1:13" x14ac:dyDescent="0.2">
      <c r="A124" s="58" t="s">
        <v>205</v>
      </c>
      <c r="B124" s="59" t="s">
        <v>206</v>
      </c>
      <c r="C124" s="60">
        <v>76750</v>
      </c>
      <c r="D124" s="44"/>
      <c r="E124" s="44"/>
      <c r="F124" s="60"/>
      <c r="G124" s="60"/>
      <c r="H124" s="44"/>
      <c r="I124" s="44"/>
      <c r="J124" s="44">
        <f t="shared" si="12"/>
        <v>76750</v>
      </c>
      <c r="K124" s="44">
        <v>0</v>
      </c>
      <c r="L124" s="44">
        <f t="shared" si="11"/>
        <v>76750</v>
      </c>
      <c r="M124" s="54">
        <f t="shared" si="13"/>
        <v>0</v>
      </c>
    </row>
    <row r="125" spans="1:13" ht="15" hidden="1" customHeight="1" x14ac:dyDescent="0.2">
      <c r="A125" s="58" t="s">
        <v>207</v>
      </c>
      <c r="B125" s="59" t="s">
        <v>208</v>
      </c>
      <c r="C125" s="60">
        <v>0</v>
      </c>
      <c r="D125" s="44"/>
      <c r="E125" s="44"/>
      <c r="F125" s="60"/>
      <c r="G125" s="60"/>
      <c r="H125" s="44"/>
      <c r="I125" s="44"/>
      <c r="J125" s="44">
        <f t="shared" si="12"/>
        <v>0</v>
      </c>
      <c r="K125" s="44">
        <v>0</v>
      </c>
      <c r="L125" s="44">
        <f t="shared" si="11"/>
        <v>0</v>
      </c>
      <c r="M125" s="54">
        <f t="shared" si="13"/>
        <v>0</v>
      </c>
    </row>
    <row r="126" spans="1:13" x14ac:dyDescent="0.2">
      <c r="A126" s="58" t="s">
        <v>234</v>
      </c>
      <c r="B126" s="59" t="s">
        <v>243</v>
      </c>
      <c r="C126" s="60">
        <v>1000</v>
      </c>
      <c r="D126" s="44"/>
      <c r="E126" s="44"/>
      <c r="F126" s="60"/>
      <c r="G126" s="60"/>
      <c r="H126" s="44"/>
      <c r="I126" s="44"/>
      <c r="J126" s="44">
        <f t="shared" si="12"/>
        <v>1000</v>
      </c>
      <c r="K126" s="44">
        <v>0</v>
      </c>
      <c r="L126" s="44">
        <f t="shared" si="11"/>
        <v>1000</v>
      </c>
      <c r="M126" s="54">
        <f t="shared" si="13"/>
        <v>0</v>
      </c>
    </row>
    <row r="127" spans="1:13" x14ac:dyDescent="0.2">
      <c r="A127" s="58" t="s">
        <v>209</v>
      </c>
      <c r="B127" s="59" t="s">
        <v>210</v>
      </c>
      <c r="C127" s="60">
        <v>20000</v>
      </c>
      <c r="D127" s="44">
        <v>9250</v>
      </c>
      <c r="E127" s="44"/>
      <c r="F127" s="60"/>
      <c r="G127" s="60"/>
      <c r="H127" s="44"/>
      <c r="I127" s="44"/>
      <c r="J127" s="44">
        <f t="shared" si="12"/>
        <v>29250</v>
      </c>
      <c r="K127" s="44">
        <v>16595</v>
      </c>
      <c r="L127" s="44">
        <f t="shared" si="11"/>
        <v>12655</v>
      </c>
      <c r="M127" s="54">
        <f t="shared" si="13"/>
        <v>3.9012617383370651E-3</v>
      </c>
    </row>
    <row r="128" spans="1:13" ht="15" hidden="1" customHeight="1" x14ac:dyDescent="0.2">
      <c r="A128" s="58" t="s">
        <v>211</v>
      </c>
      <c r="B128" s="59" t="s">
        <v>212</v>
      </c>
      <c r="C128" s="60">
        <v>9000</v>
      </c>
      <c r="D128" s="44"/>
      <c r="E128" s="44"/>
      <c r="F128" s="60"/>
      <c r="G128" s="60"/>
      <c r="H128" s="44"/>
      <c r="I128" s="44"/>
      <c r="J128" s="44">
        <f t="shared" si="12"/>
        <v>9000</v>
      </c>
      <c r="K128" s="44">
        <v>0</v>
      </c>
      <c r="L128" s="44">
        <f t="shared" si="11"/>
        <v>9000</v>
      </c>
      <c r="M128" s="54">
        <f t="shared" si="13"/>
        <v>0</v>
      </c>
    </row>
    <row r="129" spans="1:13" x14ac:dyDescent="0.2">
      <c r="A129" s="58"/>
      <c r="B129" s="59"/>
      <c r="C129" s="60"/>
      <c r="D129" s="44"/>
      <c r="E129" s="44"/>
      <c r="F129" s="60"/>
      <c r="G129" s="60"/>
      <c r="H129" s="44"/>
      <c r="I129" s="44"/>
      <c r="J129" s="44"/>
      <c r="K129" s="44"/>
      <c r="L129" s="44"/>
      <c r="M129" s="54"/>
    </row>
    <row r="130" spans="1:13" x14ac:dyDescent="0.2">
      <c r="A130" s="57"/>
      <c r="B130" s="45"/>
      <c r="C130" s="44"/>
      <c r="D130" s="44"/>
      <c r="E130" s="44"/>
      <c r="F130" s="60"/>
      <c r="G130" s="60"/>
      <c r="H130" s="44"/>
      <c r="I130" s="44"/>
      <c r="J130" s="44"/>
      <c r="K130" s="44"/>
      <c r="L130" s="44"/>
      <c r="M130" s="54"/>
    </row>
    <row r="131" spans="1:13" ht="15.75" x14ac:dyDescent="0.25">
      <c r="A131" s="55">
        <v>4</v>
      </c>
      <c r="B131" s="56" t="s">
        <v>213</v>
      </c>
      <c r="C131" s="42"/>
      <c r="D131" s="44"/>
      <c r="E131" s="44"/>
      <c r="F131" s="60"/>
      <c r="G131" s="60"/>
      <c r="H131" s="44"/>
      <c r="I131" s="44"/>
      <c r="J131" s="44"/>
      <c r="K131" s="44"/>
      <c r="L131" s="44"/>
      <c r="M131" s="54"/>
    </row>
    <row r="132" spans="1:13" x14ac:dyDescent="0.2">
      <c r="A132" s="57" t="s">
        <v>214</v>
      </c>
      <c r="B132" s="45" t="s">
        <v>215</v>
      </c>
      <c r="C132" s="44">
        <v>30410</v>
      </c>
      <c r="D132" s="44"/>
      <c r="E132" s="44"/>
      <c r="F132" s="60"/>
      <c r="G132" s="60"/>
      <c r="H132" s="44"/>
      <c r="I132" s="44"/>
      <c r="J132" s="44">
        <f t="shared" si="12"/>
        <v>30410</v>
      </c>
      <c r="K132" s="44">
        <v>0</v>
      </c>
      <c r="L132" s="44">
        <f t="shared" si="11"/>
        <v>30410</v>
      </c>
      <c r="M132" s="54">
        <f>K132/$K$137</f>
        <v>0</v>
      </c>
    </row>
    <row r="133" spans="1:13" x14ac:dyDescent="0.2">
      <c r="A133" s="57" t="s">
        <v>216</v>
      </c>
      <c r="B133" s="45" t="s">
        <v>217</v>
      </c>
      <c r="C133" s="44">
        <v>6000</v>
      </c>
      <c r="D133" s="44"/>
      <c r="E133" s="44"/>
      <c r="F133" s="44"/>
      <c r="G133" s="44"/>
      <c r="H133" s="44"/>
      <c r="I133" s="44"/>
      <c r="J133" s="44">
        <f t="shared" si="12"/>
        <v>6000</v>
      </c>
      <c r="K133" s="44">
        <v>0</v>
      </c>
      <c r="L133" s="44">
        <f t="shared" si="11"/>
        <v>6000</v>
      </c>
      <c r="M133" s="54">
        <f>K133/$K$137</f>
        <v>0</v>
      </c>
    </row>
    <row r="134" spans="1:13" x14ac:dyDescent="0.2">
      <c r="A134" s="57" t="s">
        <v>218</v>
      </c>
      <c r="B134" s="45" t="s">
        <v>219</v>
      </c>
      <c r="C134" s="44">
        <v>131200</v>
      </c>
      <c r="D134" s="44"/>
      <c r="E134" s="44"/>
      <c r="F134" s="44"/>
      <c r="G134" s="44"/>
      <c r="H134" s="44"/>
      <c r="I134" s="44"/>
      <c r="J134" s="44">
        <f t="shared" si="12"/>
        <v>131200</v>
      </c>
      <c r="K134" s="44">
        <v>80299.600000000006</v>
      </c>
      <c r="L134" s="44">
        <f t="shared" si="11"/>
        <v>50900.399999999994</v>
      </c>
      <c r="M134" s="54">
        <f>K134/$K$137</f>
        <v>1.8877358064704489E-2</v>
      </c>
    </row>
    <row r="135" spans="1:13" x14ac:dyDescent="0.2">
      <c r="A135" s="57" t="s">
        <v>220</v>
      </c>
      <c r="B135" s="45" t="s">
        <v>221</v>
      </c>
      <c r="C135" s="44">
        <v>0</v>
      </c>
      <c r="D135" s="44"/>
      <c r="E135" s="44"/>
      <c r="F135" s="44"/>
      <c r="G135" s="44"/>
      <c r="H135" s="44"/>
      <c r="I135" s="44"/>
      <c r="J135" s="44">
        <f t="shared" si="12"/>
        <v>0</v>
      </c>
      <c r="K135" s="44">
        <v>0</v>
      </c>
      <c r="L135" s="44">
        <f t="shared" si="11"/>
        <v>0</v>
      </c>
      <c r="M135" s="54">
        <f>K135/$K$137</f>
        <v>0</v>
      </c>
    </row>
    <row r="136" spans="1:13" ht="15.75" thickBot="1" x14ac:dyDescent="0.25">
      <c r="A136" s="57" t="s">
        <v>222</v>
      </c>
      <c r="B136" s="45" t="s">
        <v>223</v>
      </c>
      <c r="C136" s="44">
        <v>6800</v>
      </c>
      <c r="D136" s="44"/>
      <c r="E136" s="44"/>
      <c r="F136" s="44"/>
      <c r="G136" s="44"/>
      <c r="H136" s="44"/>
      <c r="I136" s="44"/>
      <c r="J136" s="44">
        <f t="shared" si="12"/>
        <v>6800</v>
      </c>
      <c r="K136" s="44">
        <v>6103.04</v>
      </c>
      <c r="L136" s="44">
        <f t="shared" si="11"/>
        <v>696.96</v>
      </c>
      <c r="M136" s="61">
        <f>K136/$K$137</f>
        <v>1.4347427803278483E-3</v>
      </c>
    </row>
    <row r="137" spans="1:13" ht="16.5" thickBot="1" x14ac:dyDescent="0.3">
      <c r="A137" s="48"/>
      <c r="B137" s="49" t="s">
        <v>230</v>
      </c>
      <c r="C137" s="50">
        <f t="shared" ref="C137:L137" si="14">SUM(C27:C136)</f>
        <v>5636660.8700000001</v>
      </c>
      <c r="D137" s="50">
        <f t="shared" si="14"/>
        <v>284737.37</v>
      </c>
      <c r="E137" s="50">
        <f t="shared" si="14"/>
        <v>0</v>
      </c>
      <c r="F137" s="50">
        <f t="shared" si="14"/>
        <v>193000</v>
      </c>
      <c r="G137" s="50">
        <f t="shared" si="14"/>
        <v>193000</v>
      </c>
      <c r="H137" s="50">
        <f t="shared" si="14"/>
        <v>340032.37</v>
      </c>
      <c r="I137" s="50">
        <f t="shared" si="14"/>
        <v>210800</v>
      </c>
      <c r="J137" s="50">
        <f t="shared" si="14"/>
        <v>6050630.6100000003</v>
      </c>
      <c r="K137" s="50">
        <f t="shared" si="14"/>
        <v>4253752.0199999996</v>
      </c>
      <c r="L137" s="50">
        <f t="shared" si="14"/>
        <v>1796878.5900000005</v>
      </c>
      <c r="M137" s="62">
        <v>1</v>
      </c>
    </row>
    <row r="138" spans="1:13" ht="15.75" thickBot="1" x14ac:dyDescent="0.25">
      <c r="A138" s="70"/>
      <c r="C138" s="89"/>
      <c r="D138" s="89"/>
      <c r="E138" s="72"/>
      <c r="F138" s="72"/>
      <c r="G138" s="72"/>
      <c r="H138" s="72"/>
      <c r="I138" s="72"/>
      <c r="J138" s="72"/>
      <c r="K138" s="72"/>
      <c r="L138" s="72"/>
      <c r="M138" s="61" t="e">
        <f>K138/$K$139</f>
        <v>#DIV/0!</v>
      </c>
    </row>
    <row r="139" spans="1:13" ht="15.75" thickBot="1" x14ac:dyDescent="0.25">
      <c r="E139" s="73"/>
      <c r="J139" s="69"/>
      <c r="K139" s="5"/>
      <c r="M139" s="62">
        <v>1</v>
      </c>
    </row>
    <row r="140" spans="1:13" ht="15.75" x14ac:dyDescent="0.25">
      <c r="A140" s="2" t="s">
        <v>224</v>
      </c>
      <c r="B140" s="3"/>
      <c r="C140" s="4"/>
      <c r="D140" s="5"/>
      <c r="E140" s="5"/>
      <c r="F140" s="5"/>
      <c r="G140" s="5"/>
      <c r="H140" s="5"/>
      <c r="I140" s="5"/>
      <c r="J140" s="5"/>
      <c r="K140" s="5"/>
    </row>
    <row r="141" spans="1:13" ht="15.75" x14ac:dyDescent="0.25">
      <c r="A141" s="6" t="s">
        <v>2</v>
      </c>
      <c r="B141" s="7"/>
      <c r="C141" s="8"/>
      <c r="D141" s="5"/>
      <c r="E141" s="5"/>
      <c r="F141" s="5"/>
      <c r="G141" s="5"/>
      <c r="H141" s="5"/>
      <c r="I141" s="5"/>
      <c r="J141" s="5"/>
      <c r="K141" s="5"/>
    </row>
    <row r="142" spans="1:13" ht="6" customHeight="1" thickBot="1" x14ac:dyDescent="0.25">
      <c r="A142" s="9"/>
      <c r="B142" s="10"/>
      <c r="C142" s="11"/>
      <c r="D142" s="5"/>
      <c r="E142" s="5"/>
      <c r="F142" s="5"/>
      <c r="G142" s="5"/>
      <c r="H142" s="5"/>
      <c r="I142" s="5"/>
      <c r="J142" s="5"/>
      <c r="K142" s="5"/>
    </row>
    <row r="143" spans="1:13" ht="8.1" customHeight="1" x14ac:dyDescent="0.2">
      <c r="A143" s="74"/>
      <c r="B143" s="75"/>
      <c r="C143" s="76"/>
      <c r="D143" s="5"/>
      <c r="E143" s="5"/>
      <c r="F143" s="5"/>
      <c r="G143" s="5"/>
      <c r="H143" s="5"/>
      <c r="I143" s="5"/>
      <c r="J143" s="5"/>
      <c r="K143" s="5"/>
    </row>
    <row r="144" spans="1:13" x14ac:dyDescent="0.2">
      <c r="A144" s="77" t="s">
        <v>225</v>
      </c>
      <c r="B144" s="78"/>
      <c r="C144" s="79"/>
      <c r="D144" s="5"/>
      <c r="E144" s="5"/>
      <c r="F144" s="5"/>
      <c r="G144" s="5"/>
      <c r="H144" s="5"/>
      <c r="I144" s="5"/>
      <c r="J144" s="5"/>
    </row>
    <row r="145" spans="1:10" x14ac:dyDescent="0.2">
      <c r="A145" s="80" t="s">
        <v>244</v>
      </c>
      <c r="B145" s="78"/>
      <c r="C145" s="81">
        <f>1483606.58-29113.73</f>
        <v>1454492.85</v>
      </c>
      <c r="D145" s="5"/>
      <c r="E145" s="5"/>
      <c r="F145" s="5"/>
      <c r="G145" s="5"/>
      <c r="H145" s="5"/>
      <c r="I145" s="5"/>
      <c r="J145" s="5"/>
    </row>
    <row r="146" spans="1:10" x14ac:dyDescent="0.2">
      <c r="A146" s="80" t="s">
        <v>226</v>
      </c>
      <c r="B146" s="78"/>
      <c r="C146" s="81">
        <f>K22</f>
        <v>4155469.9599999995</v>
      </c>
      <c r="D146" s="5"/>
      <c r="E146" s="5"/>
      <c r="F146" s="5"/>
      <c r="G146" s="5"/>
      <c r="H146" s="5"/>
      <c r="I146" s="5"/>
      <c r="J146" s="5"/>
    </row>
    <row r="147" spans="1:10" x14ac:dyDescent="0.2">
      <c r="A147" s="80" t="s">
        <v>227</v>
      </c>
      <c r="B147" s="78"/>
      <c r="C147" s="82">
        <f>-K137</f>
        <v>-4253752.0199999996</v>
      </c>
      <c r="D147" s="5"/>
      <c r="E147" s="5"/>
      <c r="F147" s="5"/>
      <c r="G147" s="5"/>
      <c r="H147" s="5"/>
      <c r="I147" s="5"/>
      <c r="J147" s="5"/>
    </row>
    <row r="148" spans="1:10" ht="15.75" x14ac:dyDescent="0.25">
      <c r="A148" s="83" t="s">
        <v>228</v>
      </c>
      <c r="B148" s="84"/>
      <c r="C148" s="85">
        <f>SUM(C145:C147)</f>
        <v>1356210.79</v>
      </c>
      <c r="D148" s="5"/>
      <c r="E148" s="5"/>
      <c r="F148" s="5"/>
      <c r="G148" s="5"/>
      <c r="H148" s="5"/>
      <c r="I148" s="5"/>
      <c r="J148" s="5"/>
    </row>
    <row r="149" spans="1:10" ht="15.75" x14ac:dyDescent="0.25">
      <c r="A149" s="83"/>
      <c r="B149" s="84"/>
      <c r="C149" s="85"/>
      <c r="D149" s="5"/>
      <c r="E149" s="5"/>
      <c r="F149" s="5"/>
      <c r="G149" s="5"/>
      <c r="H149" s="5"/>
      <c r="I149" s="5"/>
      <c r="J149" s="5"/>
    </row>
    <row r="150" spans="1:10" x14ac:dyDescent="0.2">
      <c r="A150" s="77" t="s">
        <v>229</v>
      </c>
      <c r="B150" s="78"/>
      <c r="C150" s="81"/>
      <c r="D150" s="5"/>
      <c r="E150" s="5"/>
      <c r="F150" s="5"/>
      <c r="G150" s="5"/>
      <c r="H150" s="5"/>
      <c r="I150" s="5"/>
      <c r="J150" s="5"/>
    </row>
    <row r="151" spans="1:10" x14ac:dyDescent="0.2">
      <c r="A151" s="80" t="s">
        <v>231</v>
      </c>
      <c r="B151" s="78"/>
      <c r="C151" s="81">
        <v>257.31</v>
      </c>
      <c r="D151" s="5"/>
      <c r="E151" s="5"/>
      <c r="F151" s="5"/>
      <c r="G151" s="5"/>
      <c r="H151" s="5"/>
      <c r="I151" s="5"/>
      <c r="J151" s="5"/>
    </row>
    <row r="152" spans="1:10" x14ac:dyDescent="0.2">
      <c r="A152" s="80" t="s">
        <v>272</v>
      </c>
      <c r="B152" s="78"/>
      <c r="C152" s="81">
        <v>10566.12</v>
      </c>
      <c r="D152" s="5"/>
      <c r="E152" s="5"/>
      <c r="F152" s="5"/>
      <c r="G152" s="5"/>
      <c r="H152" s="5"/>
      <c r="I152" s="5"/>
      <c r="J152" s="5"/>
    </row>
    <row r="153" spans="1:10" x14ac:dyDescent="0.2">
      <c r="A153" s="80" t="s">
        <v>251</v>
      </c>
      <c r="B153" s="78"/>
      <c r="C153" s="81">
        <v>2199.2399999999998</v>
      </c>
      <c r="D153" s="5"/>
      <c r="E153" s="5"/>
      <c r="F153" s="5"/>
      <c r="G153" s="5"/>
      <c r="H153" s="5"/>
      <c r="I153" s="5"/>
      <c r="J153" s="5"/>
    </row>
    <row r="154" spans="1:10" x14ac:dyDescent="0.2">
      <c r="A154" s="80" t="s">
        <v>246</v>
      </c>
      <c r="B154" s="78"/>
      <c r="C154" s="81">
        <v>9306.0499999999993</v>
      </c>
      <c r="D154" s="5"/>
      <c r="E154" s="5"/>
      <c r="F154" s="5"/>
      <c r="G154" s="5"/>
      <c r="H154" s="5"/>
      <c r="I154" s="5"/>
      <c r="J154" s="5"/>
    </row>
    <row r="155" spans="1:10" ht="2.1" customHeight="1" x14ac:dyDescent="0.2">
      <c r="A155" s="80"/>
      <c r="B155" s="78"/>
      <c r="C155" s="81"/>
      <c r="D155" s="5"/>
      <c r="E155" s="5"/>
      <c r="F155" s="5"/>
      <c r="G155" s="5"/>
      <c r="H155" s="5"/>
      <c r="I155" s="5"/>
      <c r="J155" s="5"/>
    </row>
    <row r="156" spans="1:10" ht="15.75" x14ac:dyDescent="0.25">
      <c r="A156" s="83"/>
      <c r="B156" s="84"/>
      <c r="C156" s="85">
        <f>SUM(C151:C154)</f>
        <v>22328.720000000001</v>
      </c>
      <c r="D156" s="5"/>
      <c r="E156" s="5"/>
      <c r="F156" s="5"/>
      <c r="G156" s="5"/>
      <c r="H156" s="5"/>
      <c r="I156" s="5"/>
      <c r="J156" s="5"/>
    </row>
    <row r="157" spans="1:10" ht="2.1" customHeight="1" x14ac:dyDescent="0.25">
      <c r="A157" s="83"/>
      <c r="B157" s="84"/>
      <c r="C157" s="90"/>
      <c r="D157" s="5"/>
      <c r="E157" s="5"/>
      <c r="F157" s="5"/>
      <c r="G157" s="5"/>
      <c r="H157" s="5"/>
      <c r="I157" s="5"/>
      <c r="J157" s="5"/>
    </row>
    <row r="158" spans="1:10" x14ac:dyDescent="0.2">
      <c r="A158" s="80"/>
      <c r="B158" s="78"/>
      <c r="C158" s="81"/>
      <c r="D158" s="5"/>
      <c r="E158" s="5"/>
      <c r="F158" s="5"/>
      <c r="G158" s="5"/>
      <c r="H158" s="5"/>
      <c r="I158" s="5"/>
      <c r="J158" s="5"/>
    </row>
    <row r="159" spans="1:10" ht="2.1" customHeight="1" thickBot="1" x14ac:dyDescent="0.3">
      <c r="A159" s="86" t="s">
        <v>267</v>
      </c>
      <c r="B159" s="87"/>
      <c r="C159" s="88">
        <f>C148+C156</f>
        <v>1378539.51</v>
      </c>
      <c r="D159" s="5"/>
      <c r="E159" s="5"/>
      <c r="F159" s="5"/>
      <c r="G159" s="5"/>
      <c r="H159" s="5"/>
      <c r="I159" s="5"/>
      <c r="J159" s="5"/>
    </row>
    <row r="160" spans="1:10" ht="16.5" thickBot="1" x14ac:dyDescent="0.3">
      <c r="A160" s="86" t="s">
        <v>277</v>
      </c>
      <c r="B160" s="87"/>
      <c r="C160" s="88">
        <f>C148+C156</f>
        <v>1378539.51</v>
      </c>
      <c r="D160" s="5"/>
      <c r="E160" s="5"/>
      <c r="F160" s="5"/>
      <c r="G160" s="5"/>
      <c r="H160" s="5"/>
      <c r="I160" s="5"/>
      <c r="J160" s="5"/>
    </row>
    <row r="161" spans="3:4" x14ac:dyDescent="0.2">
      <c r="C161" s="69"/>
      <c r="D161" s="5"/>
    </row>
    <row r="162" spans="3:4" x14ac:dyDescent="0.2">
      <c r="C162" s="69"/>
      <c r="D162" s="5"/>
    </row>
    <row r="178" spans="2:11" s="67" customFormat="1" x14ac:dyDescent="0.2"/>
    <row r="179" spans="2:11" s="67" customFormat="1" x14ac:dyDescent="0.2"/>
    <row r="180" spans="2:11" s="63" customFormat="1" ht="14.25" x14ac:dyDescent="0.2"/>
    <row r="181" spans="2:11" s="63" customFormat="1" ht="0.95" customHeight="1" x14ac:dyDescent="0.2">
      <c r="B181" s="66"/>
      <c r="C181" s="66"/>
      <c r="D181" s="66"/>
      <c r="E181" s="66"/>
      <c r="F181" s="66"/>
      <c r="G181" s="66"/>
      <c r="H181" s="66"/>
      <c r="I181" s="66"/>
      <c r="J181" s="66"/>
      <c r="K181" s="66"/>
    </row>
    <row r="182" spans="2:11" s="63" customFormat="1" x14ac:dyDescent="0.25">
      <c r="B182" s="64" t="s">
        <v>235</v>
      </c>
      <c r="C182" s="65"/>
      <c r="D182" s="65"/>
      <c r="E182" s="65"/>
      <c r="F182" s="65"/>
      <c r="G182" s="65"/>
      <c r="H182" s="65"/>
      <c r="I182" s="65"/>
      <c r="J182" s="65"/>
    </row>
    <row r="183" spans="2:11" s="63" customFormat="1" x14ac:dyDescent="0.25">
      <c r="B183" s="64" t="s">
        <v>236</v>
      </c>
      <c r="C183" s="65"/>
      <c r="D183" s="65"/>
      <c r="E183" s="65"/>
      <c r="F183" s="65"/>
      <c r="G183" s="65"/>
      <c r="H183" s="65"/>
      <c r="I183" s="65"/>
      <c r="J183" s="65"/>
    </row>
    <row r="184" spans="2:11" s="67" customFormat="1" x14ac:dyDescent="0.2"/>
    <row r="185" spans="2:11" s="67" customFormat="1" x14ac:dyDescent="0.2"/>
    <row r="186" spans="2:11" s="1" customFormat="1" x14ac:dyDescent="0.2"/>
    <row r="187" spans="2:11" s="1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78740157480314965" header="0.31496062992125984" footer="0.31496062992125984"/>
  <pageSetup scale="6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 </vt:lpstr>
      <vt:lpstr>OCTUBRE</vt:lpstr>
      <vt:lpstr>NOVIEMBRE</vt:lpstr>
      <vt:lpstr>DICIEMBRE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'SEPTIEMBRE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Kestler Diaz</cp:lastModifiedBy>
  <cp:lastPrinted>2019-11-14T20:41:38Z</cp:lastPrinted>
  <dcterms:created xsi:type="dcterms:W3CDTF">2018-02-13T22:14:16Z</dcterms:created>
  <dcterms:modified xsi:type="dcterms:W3CDTF">2020-02-12T17:20:52Z</dcterms:modified>
</cp:coreProperties>
</file>